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990" activeTab="0"/>
  </bookViews>
  <sheets>
    <sheet name="THG Milch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Meike Schmehl</author>
  </authors>
  <commentList>
    <comment ref="E78" authorId="0">
      <text>
        <r>
          <rPr>
            <sz val="9"/>
            <rFont val="Segoe UI"/>
            <family val="2"/>
          </rPr>
          <t xml:space="preserve">Bezug ist die gesamt zugeführte Stickstoffmenge
</t>
        </r>
      </text>
    </comment>
  </commentList>
</comments>
</file>

<file path=xl/sharedStrings.xml><?xml version="1.0" encoding="utf-8"?>
<sst xmlns="http://schemas.openxmlformats.org/spreadsheetml/2006/main" count="794" uniqueCount="351">
  <si>
    <t>Treibhausgasberechnung Milcherzeugung</t>
  </si>
  <si>
    <t>Betriebsname:</t>
  </si>
  <si>
    <t>Boxenlaufstall, Güllelagerung unter Spaltenboden</t>
  </si>
  <si>
    <t xml:space="preserve">1. Betriebsdaten </t>
  </si>
  <si>
    <t>Wirtschaftsjahr</t>
  </si>
  <si>
    <t>2019/20</t>
  </si>
  <si>
    <t>Tierbestand und Leistung:</t>
  </si>
  <si>
    <t xml:space="preserve">Jahresdurchschnittsbestand </t>
  </si>
  <si>
    <t>Anzahl Milchkühe</t>
  </si>
  <si>
    <t>Milchleistung ECM</t>
  </si>
  <si>
    <t>kg ECM-Milch/Milchkuh</t>
  </si>
  <si>
    <t>Schlachtkuhverkäufe</t>
  </si>
  <si>
    <t>Anzahl Schlachtkühe</t>
  </si>
  <si>
    <t xml:space="preserve"> "</t>
  </si>
  <si>
    <t>Kuhverluste (tote bzw. für Verzehr nicht verwertbare Kühe)</t>
  </si>
  <si>
    <t>Anzahl Kuhverluste</t>
  </si>
  <si>
    <t>Färsenzugänge</t>
  </si>
  <si>
    <t>Anzahl Färsenzugänge</t>
  </si>
  <si>
    <t>Monate Erstkalbealter/Färsenzugang</t>
  </si>
  <si>
    <t>Anfangsbestand</t>
  </si>
  <si>
    <t>Endbestand</t>
  </si>
  <si>
    <t>Anzahl Kälbergeburten</t>
  </si>
  <si>
    <t>Kälberverluste bis 1 Woche</t>
  </si>
  <si>
    <t>Anzahl Kälberverluste</t>
  </si>
  <si>
    <t>Futter und Einstreu:</t>
  </si>
  <si>
    <t>Verbrauch von selbsterzeugtem Kraftfutter (88 % TM)</t>
  </si>
  <si>
    <t>davon Sojaschrotanteil im Zukaufkraftfutter</t>
  </si>
  <si>
    <t>% Anteil im Kraftfutter</t>
  </si>
  <si>
    <t>Mineralfutterverbrauch</t>
  </si>
  <si>
    <t>kg Mineralfutter/Milchkuh</t>
  </si>
  <si>
    <t>Verbrauch von selbsterzeugtem Grundfutter (GF)</t>
  </si>
  <si>
    <t>kg GF-TM/Milchkuh</t>
  </si>
  <si>
    <t>Verbrauch von zugekauftem Grundfutter (GF)</t>
  </si>
  <si>
    <t>Einstreuverbrauch</t>
  </si>
  <si>
    <t>kg Einstreu/Milchkuh</t>
  </si>
  <si>
    <t>Energie:</t>
  </si>
  <si>
    <t>Stromverbrauch</t>
  </si>
  <si>
    <t>kWh Strom/Milchkuh</t>
  </si>
  <si>
    <t>Dieselverbrauch für Futtervorlage</t>
  </si>
  <si>
    <t>l Diesel/Milchkuh</t>
  </si>
  <si>
    <t>Weidehaltung:</t>
  </si>
  <si>
    <t>2. Betriebsspezifische Emissionsfaktoren und Begleitwerte</t>
  </si>
  <si>
    <t>Wert</t>
  </si>
  <si>
    <t>Einheit</t>
  </si>
  <si>
    <t>Datenherkunft</t>
  </si>
  <si>
    <t>zu den Treibhausgasemissionen aus enterischer Fermentation und Wirtschaftsdünger</t>
  </si>
  <si>
    <t>Stickstoffausscheidungen im Jahr</t>
  </si>
  <si>
    <t>kg N/Kuh</t>
  </si>
  <si>
    <t>DüV</t>
  </si>
  <si>
    <t>TAN-Anteil in N-Ausscheidungen</t>
  </si>
  <si>
    <t>%</t>
  </si>
  <si>
    <t>Parameterdatei</t>
  </si>
  <si>
    <t>N-Gehalt Einstreu</t>
  </si>
  <si>
    <t>kg N/kg FM Stroh</t>
  </si>
  <si>
    <r>
      <t>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Stall</t>
    </r>
  </si>
  <si>
    <r>
      <t>kg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-N/kg TAN</t>
    </r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</si>
  <si>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 Stall und WD-Lager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</si>
  <si>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O-N/kg N</t>
    </r>
  </si>
  <si>
    <t>oTM-Ausscheidung</t>
  </si>
  <si>
    <t>kg oTM/Kuh</t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</si>
  <si>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-Freisetzungskapazität der Ausscheidungen im Stall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</si>
  <si>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/kg oTM</t>
    </r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</si>
  <si>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-Umwandlungskapazität der Ausscheidungen im Stall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</si>
  <si>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</si>
  <si>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-Freisetzungskapazität der Ausscheidungen auf der Weide</t>
    </r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</si>
  <si>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-Umwandlungskapazität der Ausscheidungen auf der Weide</t>
    </r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</si>
  <si>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-aus enterischer Fermentation</t>
    </r>
  </si>
  <si>
    <r>
      <t>kg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/Kuh</t>
    </r>
  </si>
  <si>
    <t>zu den Treibhausgasemissionen aus Betriebsmittelbereitstellung</t>
  </si>
  <si>
    <t>Betrieb</t>
  </si>
  <si>
    <t>zu den Treibhausgasgutschriften für Nebenprodukte</t>
  </si>
  <si>
    <t>Phosphorausscheidungen im Jahr</t>
  </si>
  <si>
    <r>
      <t>kg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>/Kuh</t>
    </r>
  </si>
  <si>
    <t>Kaliumausscheidungen im Jahr</t>
  </si>
  <si>
    <r>
      <t>kg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O/Kuh</t>
    </r>
  </si>
  <si>
    <t>z.B. LLG (2020)</t>
  </si>
  <si>
    <t>Humus-C-Wirtschaftsdünger im Jahr</t>
  </si>
  <si>
    <t>kg Humus-C/Kuh</t>
  </si>
  <si>
    <t>Humusbilanz</t>
  </si>
  <si>
    <t>Ausschlachtung</t>
  </si>
  <si>
    <t>Gutschrift Schlachtgewicht (SG)</t>
  </si>
  <si>
    <t>3. Allgemeingültige Emissionsfaktoren und Begleitwerte</t>
  </si>
  <si>
    <t>zu den Treibhausgasemissionen aus Wirtschaftsdünger und enterischer Fermentation</t>
  </si>
  <si>
    <t>Umrechnungsfaktor für Lachgas-N in Lachgas</t>
  </si>
  <si>
    <r>
      <t>kg 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O/kg 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O-N</t>
    </r>
  </si>
  <si>
    <r>
      <t>GWP</t>
    </r>
    <r>
      <rPr>
        <vertAlign val="subscript"/>
        <sz val="12"/>
        <color indexed="8"/>
        <rFont val="Arial"/>
        <family val="2"/>
      </rPr>
      <t>100</t>
    </r>
    <r>
      <rPr>
        <sz val="12"/>
        <color indexed="8"/>
        <rFont val="Arial"/>
        <family val="2"/>
      </rPr>
      <t xml:space="preserve"> für Lachgas</t>
    </r>
  </si>
  <si>
    <r>
      <t>GWP</t>
    </r>
    <r>
      <rPr>
        <vertAlign val="subscript"/>
        <sz val="12"/>
        <color indexed="8"/>
        <rFont val="Arial"/>
        <family val="2"/>
      </rPr>
      <t>100</t>
    </r>
    <r>
      <rPr>
        <sz val="12"/>
        <color indexed="8"/>
        <rFont val="Arial"/>
        <family val="2"/>
      </rPr>
      <t xml:space="preserve"> für Methan</t>
    </r>
  </si>
  <si>
    <t>Methandichte (IPCC-Standard)</t>
  </si>
  <si>
    <r>
      <t>kg CH</t>
    </r>
    <r>
      <rPr>
        <vertAlign val="subscript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>/m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CH</t>
    </r>
    <r>
      <rPr>
        <vertAlign val="subscript"/>
        <sz val="12"/>
        <color indexed="8"/>
        <rFont val="Arial"/>
        <family val="2"/>
      </rPr>
      <t>4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</si>
  <si>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O-N/kg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</t>
    </r>
  </si>
  <si>
    <r>
      <t>kg 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O-N/kg N </t>
    </r>
  </si>
  <si>
    <t>zu Treibhausgasemissionen aus Betriebsmitteleinsatz</t>
  </si>
  <si>
    <t>Gutschrift N-MDÄ</t>
  </si>
  <si>
    <r>
      <t>Gutschrift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</si>
  <si>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Gutschrift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</si>
  <si>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Gutschrift Humus-C</t>
  </si>
  <si>
    <t>4. Dokumentation der einzelnen Rechenschritte</t>
  </si>
  <si>
    <r>
      <t>T</t>
    </r>
    <r>
      <rPr>
        <b/>
        <vertAlign val="subscript"/>
        <sz val="12"/>
        <rFont val="Arial"/>
        <family val="2"/>
      </rPr>
      <t>V</t>
    </r>
    <r>
      <rPr>
        <b/>
        <sz val="12"/>
        <rFont val="Arial"/>
        <family val="2"/>
      </rPr>
      <t>1: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-Emissionen aus enterischer Fermentation</t>
    </r>
  </si>
  <si>
    <r>
      <t>CH</t>
    </r>
    <r>
      <rPr>
        <vertAlign val="subscript"/>
        <sz val="12"/>
        <rFont val="Arial"/>
        <family val="2"/>
      </rPr>
      <t xml:space="preserve">4 </t>
    </r>
    <r>
      <rPr>
        <sz val="12"/>
        <rFont val="Arial"/>
        <family val="2"/>
      </rPr>
      <t>aus enterischer Fermentation</t>
    </r>
  </si>
  <si>
    <t>Ergebnis</t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</si>
  <si>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1: NH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-Emissionen aus Stall/befestigtem Auslauf</t>
    </r>
  </si>
  <si>
    <t>Stickstoffausscheidungen insgesamt</t>
  </si>
  <si>
    <t>= Stickstoffausscheidungen</t>
  </si>
  <si>
    <t>= Stickstoffausscheidungen im Stall</t>
  </si>
  <si>
    <t>= TAN in Ausscheidungen im Stall</t>
  </si>
  <si>
    <t>kg TAN/Kuh</t>
  </si>
  <si>
    <r>
      <t>= NH</t>
    </r>
    <r>
      <rPr>
        <vertAlign val="sub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-N-Emissionen aus Stall</t>
    </r>
  </si>
  <si>
    <r>
      <t>kg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-N/Kuh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</si>
  <si>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O/kg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</t>
    </r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</si>
  <si>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2: NH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-Emissionen aus Wirtschaftsdüngerlager</t>
    </r>
  </si>
  <si>
    <t>TAN in Ausscheidungen im Stall</t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</si>
  <si>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1</t>
    </r>
  </si>
  <si>
    <r>
      <t>=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-N-Emissionen aus WD-Lager</t>
    </r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</si>
  <si>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3: NH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-Emissionen aus Weidehaltung</t>
    </r>
  </si>
  <si>
    <t>Stickstoffausscheidungen Weide</t>
  </si>
  <si>
    <t>= TAN in Ausscheidungen Weide</t>
  </si>
  <si>
    <r>
      <t>=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-N-Emissionen Weide</t>
    </r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</si>
  <si>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4: N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O-Emissionen aus Stall und Wirtschaftsdüngerlager</t>
    </r>
  </si>
  <si>
    <t>Stickstoffausscheidungen im Stall</t>
  </si>
  <si>
    <t>Stickstoffeintrag durch Einstreu</t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</si>
  <si>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O-N/Kuh</t>
    </r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</si>
  <si>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5: N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O-Emissionen aus Weidehaltung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</si>
  <si>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3</t>
    </r>
  </si>
  <si>
    <t>nach DüV</t>
  </si>
  <si>
    <r>
      <t>=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O-N-Emissionen Weide</t>
    </r>
  </si>
  <si>
    <t>Stickstoffgehalt Wirtschaftsdünger</t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</si>
  <si>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7: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-Emissionen aus Wirtschaftsdüngerlager</t>
    </r>
  </si>
  <si>
    <t>oTM-Ausscheidungen</t>
  </si>
  <si>
    <t>= oTM-Ausscheidungen</t>
  </si>
  <si>
    <t>= oTM-Ausscheidungen im Stall</t>
  </si>
  <si>
    <r>
      <t>=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-Emissionen 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</si>
  <si>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/Kuh</t>
    </r>
  </si>
  <si>
    <r>
      <t>kg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 CH</t>
    </r>
    <r>
      <rPr>
        <vertAlign val="subscript"/>
        <sz val="12"/>
        <rFont val="Arial"/>
        <family val="2"/>
      </rPr>
      <t>4</t>
    </r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</si>
  <si>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8: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-Emissionen aus Ausscheidungen auf der Weide</t>
    </r>
  </si>
  <si>
    <t>oTM-Ausscheidungen aus der Weide</t>
  </si>
  <si>
    <t>a) Färsenzugänge</t>
  </si>
  <si>
    <t>- Endbestand</t>
  </si>
  <si>
    <t>= Bestandsveränderung</t>
  </si>
  <si>
    <t>Kühe</t>
  </si>
  <si>
    <t xml:space="preserve">Kraftfuttereinsatz </t>
  </si>
  <si>
    <t>kg KF/Kuh</t>
  </si>
  <si>
    <t>b) Sojaschrot</t>
  </si>
  <si>
    <t>Grundfuttereinsatz</t>
  </si>
  <si>
    <t>kg TM GF/Kuh</t>
  </si>
  <si>
    <r>
      <t>= CO</t>
    </r>
    <r>
      <rPr>
        <vertAlign val="subscript"/>
        <sz val="12"/>
        <rFont val="Arial"/>
        <family val="2"/>
      </rPr>
      <t>2e</t>
    </r>
    <r>
      <rPr>
        <sz val="12"/>
        <rFont val="Arial"/>
        <family val="2"/>
      </rPr>
      <t xml:space="preserve"> Grundfutter</t>
    </r>
  </si>
  <si>
    <t>Mineralfuttereinsatz</t>
  </si>
  <si>
    <t>kg MF/Kuh</t>
  </si>
  <si>
    <t>Einstreueinsatz</t>
  </si>
  <si>
    <t>Wassereinsatz</t>
  </si>
  <si>
    <t>a) Stromverbrauch</t>
  </si>
  <si>
    <t>kWh/Kuh</t>
  </si>
  <si>
    <t>b) Diesel</t>
  </si>
  <si>
    <t>Dieselverbrauch</t>
  </si>
  <si>
    <t>l Diesel/Kuh</t>
  </si>
  <si>
    <t xml:space="preserve">a) Stickstoff </t>
  </si>
  <si>
    <t>kg N-MDÄ/Kuh</t>
  </si>
  <si>
    <t xml:space="preserve">b) Phosphor </t>
  </si>
  <si>
    <t>Phosphorlieferung</t>
  </si>
  <si>
    <t>c) Kalium</t>
  </si>
  <si>
    <t>Kaliumlieferung</t>
  </si>
  <si>
    <r>
      <t>T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2: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-Bindung durch Humusaufbaupotenzial des Wirtschaftsdüngers</t>
    </r>
  </si>
  <si>
    <t>Humus-C im Wirtschaftsdünger</t>
  </si>
  <si>
    <t>Kälber</t>
  </si>
  <si>
    <t>kg/Kuh</t>
  </si>
  <si>
    <t>= Schlachtkühe SG</t>
  </si>
  <si>
    <t>kg SG/Kuh</t>
  </si>
  <si>
    <t>5. Zusammenfassung der Ergebnisse</t>
  </si>
  <si>
    <r>
      <t>T</t>
    </r>
    <r>
      <rPr>
        <vertAlign val="subscript"/>
        <sz val="12"/>
        <rFont val="Arial"/>
        <family val="2"/>
      </rPr>
      <t>V</t>
    </r>
    <r>
      <rPr>
        <sz val="12"/>
        <rFont val="Arial"/>
        <family val="2"/>
      </rPr>
      <t>1: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-Emissionen aus enterischer Fermentation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</si>
  <si>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1: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-Emissionen aus Stall/befestigtem Auslauf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</si>
  <si>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2: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-Emissionen aus Wirtschaftsdüngerlager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</si>
  <si>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3: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-Emissionen aus Weidehaltung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</si>
  <si>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4: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aus Stall und Wirtschaftsdüngerlager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</si>
  <si>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5: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aus Weidehaltung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</si>
  <si>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7: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-Emissionen aus Wirtschaftsdüngerlager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</si>
  <si>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8: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-Emissionen aus Ausscheidungen auf der Weide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</si>
  <si>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2: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-Bindung durch Humusaufbaupotenzial des Wirtschaftsdüngers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</si>
  <si>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1 bis 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4: Summe Gutschriften für Nebenprodukte</t>
    </r>
  </si>
  <si>
    <t>Milchleistung</t>
  </si>
  <si>
    <t>kg ECM/Kuh</t>
  </si>
  <si>
    <r>
      <t>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-Fußabdruck </t>
    </r>
  </si>
  <si>
    <t>Verbrauch von zugekauftem Kraft- und Saftfutter (88 % TM)</t>
  </si>
  <si>
    <t>Handbuch</t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</si>
  <si>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 Weide (direkt und indirekt durch Auswaschung)</t>
    </r>
  </si>
  <si>
    <t>/ Jahresstundensumme</t>
  </si>
  <si>
    <t>= TAN im Wirtschaftsdüngerlager</t>
  </si>
  <si>
    <t>/ Durchschnittsbestand</t>
  </si>
  <si>
    <t>Sojaschroteinsatz</t>
  </si>
  <si>
    <t>kg Einstreu/Kuh</t>
  </si>
  <si>
    <t>l Wasser/Kuh</t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</si>
  <si>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1 bis 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8: Summe Treibhausgasemissionen aus Betriebsmitteleinsatz</t>
    </r>
  </si>
  <si>
    <r>
      <t>T</t>
    </r>
    <r>
      <rPr>
        <vertAlign val="subscript"/>
        <sz val="12"/>
        <rFont val="Arial"/>
        <family val="2"/>
      </rPr>
      <t>V</t>
    </r>
    <r>
      <rPr>
        <sz val="12"/>
        <rFont val="Arial"/>
        <family val="2"/>
      </rPr>
      <t>1 bis 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4: Summe Treibhausgasemissionen für das Hauptprodukt</t>
    </r>
  </si>
  <si>
    <t>Kraftfuttereinsatz außer Sojaschrot</t>
  </si>
  <si>
    <t>kg TM Kraftfutter/Milchkuh</t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</si>
  <si>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1 bis 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8: Summe Treibhausgasemissionen aus enterischer Fermentation und Wirtschaftsdünger</t>
    </r>
  </si>
  <si>
    <t>kg SG/kg LM</t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</si>
  <si>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CH</t>
    </r>
    <r>
      <rPr>
        <vertAlign val="subscript"/>
        <sz val="12"/>
        <rFont val="Arial"/>
        <family val="2"/>
      </rPr>
      <t>4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</si>
  <si>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e/Kuh</t>
    </r>
  </si>
  <si>
    <r>
      <t>kg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e/Kuh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</si>
  <si>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1.1: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e-Emissionen aus Tierzugängen 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</si>
  <si>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1.2: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Bestandsveränderungen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</si>
  <si>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2.1: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Kraftfuttermittelbereitstellung (Selbsterzeugung)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</si>
  <si>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LM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</si>
  <si>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TM KF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</si>
  <si>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TM GF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</si>
  <si>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MF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</si>
  <si>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Einstreu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</si>
  <si>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SG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</si>
  <si>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e/kWh</t>
    </r>
    <r>
      <rPr>
        <vertAlign val="subscript"/>
        <sz val="12"/>
        <rFont val="Arial"/>
        <family val="2"/>
      </rPr>
      <t>el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</si>
  <si>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e/l Diesel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</si>
  <si>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N-MDÄ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</si>
  <si>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</si>
  <si>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</si>
  <si>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Humus-C</t>
    </r>
  </si>
  <si>
    <r>
      <t>kg CO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/kg CH</t>
    </r>
    <r>
      <rPr>
        <vertAlign val="subscript"/>
        <sz val="12"/>
        <color indexed="8"/>
        <rFont val="Arial"/>
        <family val="2"/>
      </rPr>
      <t>4</t>
    </r>
  </si>
  <si>
    <r>
      <t>kg CO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/kg 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</si>
  <si>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</si>
  <si>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kg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e/kg ECM</t>
    </r>
  </si>
  <si>
    <t>kg LM/Kuh</t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</si>
  <si>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e/l Wasser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</si>
  <si>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KF</t>
    </r>
  </si>
  <si>
    <t>kg LM insgesamt</t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</si>
  <si>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 Färsenerzeugung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</si>
  <si>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selbsterzeugte Kraftfutterkomponenten (KF)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</si>
  <si>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zugekaufte Kraftfutterkomponenten außer Soja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</si>
  <si>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Sojaschrot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</si>
  <si>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selbsterzeugtes Grundfutter (GF)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</si>
  <si>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zugekauftes Grundfutter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</si>
  <si>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Mineralfutter (MF)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</si>
  <si>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Einstreu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</si>
  <si>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 Bereitstellung von Strommix D</t>
    </r>
  </si>
  <si>
    <r>
      <t>CO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-Emissionsfaktor für die Bereitstellung und Konversion von Diesel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</si>
  <si>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 Maschinenherstellung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</si>
  <si>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e  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</si>
  <si>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2.2: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Kraftfuttermittelbereitstellung (Zukauf)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</si>
  <si>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3.1: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Grundfuttermittelbereitstellung (Selbsterzeugung)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</si>
  <si>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3.2: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Grundfuttermittelbereitstellung (Zukauf)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</si>
  <si>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4: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Mineralfutterbereitstellung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</si>
  <si>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5: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Einstreubereitstellung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</si>
  <si>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6: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Wassereinsatz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</si>
  <si>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7: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Energiebereitstellung und -konversion</t>
    </r>
  </si>
  <si>
    <r>
      <t>T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8: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Maschinenherstellung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</si>
  <si>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1: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e-Ersatzwert für die mineraldüngerwirksamen Nährstoffe im Wirtschaftsdünger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</si>
  <si>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3: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e-Ersatzwert für lebend geborene Kälber nach Abzug der Kälberverluste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</si>
  <si>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4: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e-Ersatzwert für Schlachtrinder</t>
    </r>
  </si>
  <si>
    <r>
      <t>T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4: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e-Ersatzwert für Schlachtrinder</t>
    </r>
  </si>
  <si>
    <r>
      <t>T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3: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e-Ersatzwert für lebend geborene Kälber nach Abzug der Kälberverluste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</si>
  <si>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Düngewert (a+b+c)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</si>
  <si>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Düngewert N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</si>
  <si>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Düngewert K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</si>
  <si>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Düngewert P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</si>
  <si>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Energieeinsatz (a+b)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</si>
  <si>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Diesel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</si>
  <si>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Strom</t>
    </r>
  </si>
  <si>
    <r>
      <t>T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1: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e-Ersatzwert für die mineraldüngerwirksamen Nährstoffe im Wirtschaftsdünger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</si>
  <si>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8: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Maschinenherstellung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</si>
  <si>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7: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Energiebereitstellung und -konversion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</si>
  <si>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6: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Wassereinsatz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</si>
  <si>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5: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Einstreubereitstellung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</si>
  <si>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4: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Mineralfutterbereitstellung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</si>
  <si>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3.2: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Grundfuttermittelbereitstellung (Zukauf)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</si>
  <si>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3.1: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Grundfuttermittelbereitstellung (Selbsterzeugung)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</si>
  <si>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zugekauftes Kraftfutter (a+b)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</si>
  <si>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Sojaschrot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</si>
  <si>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zugekauftes Kraftfutter außer Soja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</si>
  <si>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2.2: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Kraftfuttermittelbereitstellung (Zukauf)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</si>
  <si>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2.1: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Kraftfuttermittelbereitstellung (Selbsterzeugung)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</si>
  <si>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1.2: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Bestandsveränderungen</t>
    </r>
  </si>
  <si>
    <r>
      <t>T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1.1: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e-Emissionen aus Tierzugängen </t>
    </r>
  </si>
  <si>
    <r>
      <t>kg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</si>
  <si>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7</t>
    </r>
  </si>
  <si>
    <t>Schlachtkühe LM</t>
  </si>
  <si>
    <t>kg Lebendmasse (LM)/Schlachtkuh</t>
  </si>
  <si>
    <t>kg Lebendmasse/Kuhverlust</t>
  </si>
  <si>
    <t>kg Lebendmasse/Färsenzugang</t>
  </si>
  <si>
    <t>kg Lebendmasse/Milchkuh</t>
  </si>
  <si>
    <t>kg Lebendmasse/Kalb</t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</si>
  <si>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O-N-Emissionsfaktor für N-Düngung (direkt und indirekt durch Auswaschung)</t>
    </r>
  </si>
  <si>
    <t>Mineraldüngerwirksamer N</t>
  </si>
  <si>
    <r>
      <t>T</t>
    </r>
    <r>
      <rPr>
        <vertAlign val="subscript"/>
        <sz val="12"/>
        <rFont val="Arial"/>
        <family val="2"/>
      </rPr>
      <t>W</t>
    </r>
    <r>
      <rPr>
        <sz val="12"/>
        <rFont val="Arial"/>
        <family val="2"/>
      </rPr>
      <t>6: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des nicht mineraldüngerwirksamen Stickstoffs</t>
    </r>
  </si>
  <si>
    <t>Nicht mineraldüngerwirksamer Anteil</t>
  </si>
  <si>
    <r>
      <t>T</t>
    </r>
    <r>
      <rPr>
        <b/>
        <vertAlign val="subscript"/>
        <sz val="12"/>
        <rFont val="Arial"/>
        <family val="2"/>
      </rPr>
      <t>W</t>
    </r>
    <r>
      <rPr>
        <b/>
        <sz val="12"/>
        <rFont val="Arial"/>
        <family val="2"/>
      </rPr>
      <t>6: N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O-Emissionen des nicht mineraldüngerwirksamen Stickstoffs</t>
    </r>
  </si>
  <si>
    <r>
      <t>=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O-N-Emissionen nicht mineraldüngerwirksamer N</t>
    </r>
  </si>
  <si>
    <t>Lebend geborene Kälber</t>
  </si>
  <si>
    <t>Weidestunden/Milchkuh</t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</si>
  <si>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O-N-Emissionsfaktor für Ammoniakdeposition</t>
    </r>
  </si>
  <si>
    <t>Stunden</t>
  </si>
  <si>
    <r>
      <t>=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O-N-Emissionen Stall und WD-Lager</t>
    </r>
  </si>
  <si>
    <t>a) Aus den Ausscheidungen</t>
  </si>
  <si>
    <t>a) Zugekaufte Kraftfutterkomponenten außer Sojaschrot</t>
  </si>
  <si>
    <r>
      <t>-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-N-Emissionen im Stall</t>
    </r>
  </si>
  <si>
    <t>Weidehaltungsdauer (= Weidetage • Weidestunden/Tag)</t>
  </si>
  <si>
    <t>kg N/(Kuh • Stunde)</t>
  </si>
  <si>
    <t>kg oTM/(Kuh • Stunde)</t>
  </si>
  <si>
    <t>• Umrechnungsfaktor</t>
  </si>
  <si>
    <t>• TAN-Anteil in Ausscheidungen</t>
  </si>
  <si>
    <t>• Stallhaltungsdauer</t>
  </si>
  <si>
    <t>• Emissionsfaktor Färsenerzeugung</t>
  </si>
  <si>
    <t>• Emissionsfaktor Kraftfutter</t>
  </si>
  <si>
    <t>• Emissionsfaktor Kraftfutter außer Soja</t>
  </si>
  <si>
    <t>• Emissionsfaktor Sojaschrot</t>
  </si>
  <si>
    <t>• Emissionsfaktor Grundfutter</t>
  </si>
  <si>
    <t>• Emissionsfaktor Mineralfuttereinsatz</t>
  </si>
  <si>
    <t>• Emissionsfaktor Einstreueinsatz</t>
  </si>
  <si>
    <t>• Emissionsfaktor Wassereinsatz</t>
  </si>
  <si>
    <t>• Emissionsfaktor Diesel</t>
  </si>
  <si>
    <t>• Emissionsfaktor Maschinen</t>
  </si>
  <si>
    <t>• Gutschrift N-MDÄ</t>
  </si>
  <si>
    <t>• Gutschrift Phosphor</t>
  </si>
  <si>
    <t>• Gutschrift Kalium</t>
  </si>
  <si>
    <t>• Gutschrift Humus-C</t>
  </si>
  <si>
    <t>• Gutschrift Kälber</t>
  </si>
  <si>
    <t>• Ausschlachtung</t>
  </si>
  <si>
    <t>• Gutschrift SG Rinder</t>
  </si>
  <si>
    <t>• Emissionsfaktor Strommix Deutschland</t>
  </si>
  <si>
    <r>
      <t>• GWP</t>
    </r>
    <r>
      <rPr>
        <vertAlign val="subscript"/>
        <sz val="12"/>
        <rFont val="Arial"/>
        <family val="2"/>
      </rPr>
      <t>100</t>
    </r>
  </si>
  <si>
    <r>
      <t>•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</t>
    </r>
  </si>
  <si>
    <r>
      <t>• NH</t>
    </r>
    <r>
      <rPr>
        <vertAlign val="sub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-N-Emissionsfaktor Stall</t>
    </r>
  </si>
  <si>
    <r>
      <t>•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-Umwandlungskapazität</t>
    </r>
  </si>
  <si>
    <r>
      <t>•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Weide</t>
    </r>
  </si>
  <si>
    <r>
      <t>•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WD-Lager</t>
    </r>
  </si>
  <si>
    <r>
      <t>•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-Freisetzungskapazität</t>
    </r>
  </si>
  <si>
    <r>
      <t>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Wirtschaftsdüngerlager</t>
    </r>
  </si>
  <si>
    <r>
      <t>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Weide</t>
    </r>
  </si>
  <si>
    <t>Rechenschritt</t>
  </si>
  <si>
    <t>4.1 Direkte und indirekte Treibhausgasemissionen aus Wirtschaftsdünger und enterischer Fermentation</t>
  </si>
  <si>
    <t>4.2 Vorgelagerte Treibhausgasemissionen aus dem Betriebsmitteleinsatz</t>
  </si>
  <si>
    <t>4.3. Treibhausgasgutschriften für Nebenprodukte</t>
  </si>
  <si>
    <t>5.1 Direkte und indirekte Treibhausgasemissionen aus Wirtschaftsdünger und enterischer Fermentation</t>
  </si>
  <si>
    <t>5.3 Treibhausgasgutschriften für Nebenprodukte</t>
  </si>
  <si>
    <t>5.2 Vorgelagerte Treibhausgasemissionen aus dem Betriebsmitteleinsatz</t>
  </si>
  <si>
    <t>5.4 Treibhausgasemissionen für das Hauptprodukt (Milch)</t>
  </si>
  <si>
    <t>kg TM KF/Kuh</t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</si>
  <si>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TM Soja</t>
    </r>
  </si>
  <si>
    <t>Berechnungsbeispiel zum Berechnungsstandard für einzelbetriebliche Klimabilanzen</t>
  </si>
  <si>
    <t xml:space="preserve">Abkürzungen und Literaturverweise sind im Handbuch ausgeführt: </t>
  </si>
  <si>
    <t xml:space="preserve">Arbeitsgruppe BEK (2021): Berechnungsstandard für einzelbetriebliche Klimabilanzen (BEK) in der Landwirtschaft. </t>
  </si>
  <si>
    <t>Handbuch, Darmstadt, Kuratorium für Technik und Bauwesen in der Landwirtschaft e. V., 2. Auflage. In: www.ktbl.de.</t>
  </si>
  <si>
    <t>Kuratorium für Technik und Bauwesen</t>
  </si>
  <si>
    <t>in der Landwirtschaft e.V. (KTBL)</t>
  </si>
  <si>
    <t>Bartningstraße 49</t>
  </si>
  <si>
    <t>64289 Darmstadt</t>
  </si>
  <si>
    <t>Telefon: +49 6151 7001-0</t>
  </si>
  <si>
    <t>E-Mail: ktbl@ktbl.de</t>
  </si>
  <si>
    <t>www.ktbl.de</t>
  </si>
  <si>
    <t>© KTBL 2021</t>
  </si>
  <si>
    <t>Eingetragen im Vereinsregister beim Amtsgericht Darmstadt,</t>
  </si>
  <si>
    <t>Aktenzeichen 8 VR 1351</t>
  </si>
  <si>
    <t>Vereinspräsident: Prof. Dr. Eberhard Hartung</t>
  </si>
  <si>
    <t>Geschäftsführer: Dr. Martin Kunisch</t>
  </si>
  <si>
    <t>Verantwortlich im Sinne des Presserechts:</t>
  </si>
  <si>
    <t>Dr. Martin Kunisch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</si>
</sst>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  <numFmt numFmtId="165" formatCode="#,##0.0000"/>
    <numFmt numFmtId="166" formatCode="0.000"/>
    <numFmt numFmtId="167" formatCode="#,##0.00000"/>
    <numFmt numFmtId="168" formatCode="0.00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vertAlign val="subscript"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sz val="9"/>
      <name val="Segoe U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2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4" fontId="18" fillId="0" borderId="11" xfId="0" applyNumberFormat="1" applyFont="1" applyFill="1" applyBorder="1" applyAlignment="1">
      <alignment vertical="center"/>
    </xf>
    <xf numFmtId="0" fontId="20" fillId="42" borderId="12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3" fontId="18" fillId="43" borderId="10" xfId="0" applyNumberFormat="1" applyFont="1" applyFill="1" applyBorder="1" applyAlignment="1">
      <alignment vertical="center"/>
    </xf>
    <xf numFmtId="3" fontId="18" fillId="43" borderId="11" xfId="0" applyNumberFormat="1" applyFont="1" applyFill="1" applyBorder="1" applyAlignment="1">
      <alignment vertical="center"/>
    </xf>
    <xf numFmtId="49" fontId="18" fillId="43" borderId="10" xfId="0" applyNumberFormat="1" applyFont="1" applyFill="1" applyBorder="1" applyAlignment="1">
      <alignment horizontal="right" vertical="center"/>
    </xf>
    <xf numFmtId="3" fontId="25" fillId="43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43" borderId="10" xfId="0" applyFont="1" applyFill="1" applyBorder="1" applyAlignment="1">
      <alignment vertical="center"/>
    </xf>
    <xf numFmtId="166" fontId="18" fillId="43" borderId="10" xfId="0" applyNumberFormat="1" applyFont="1" applyFill="1" applyBorder="1" applyAlignment="1">
      <alignment vertical="center"/>
    </xf>
    <xf numFmtId="4" fontId="18" fillId="43" borderId="10" xfId="0" applyNumberFormat="1" applyFont="1" applyFill="1" applyBorder="1" applyAlignment="1">
      <alignment vertical="center"/>
    </xf>
    <xf numFmtId="4" fontId="18" fillId="43" borderId="11" xfId="0" applyNumberFormat="1" applyFont="1" applyFill="1" applyBorder="1" applyAlignment="1">
      <alignment vertical="center"/>
    </xf>
    <xf numFmtId="0" fontId="25" fillId="43" borderId="10" xfId="0" applyFont="1" applyFill="1" applyBorder="1" applyAlignment="1">
      <alignment vertical="center"/>
    </xf>
    <xf numFmtId="4" fontId="25" fillId="43" borderId="10" xfId="0" applyNumberFormat="1" applyFont="1" applyFill="1" applyBorder="1" applyAlignment="1">
      <alignment vertical="center"/>
    </xf>
    <xf numFmtId="164" fontId="18" fillId="43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0" borderId="14" xfId="0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vertical="center"/>
    </xf>
    <xf numFmtId="0" fontId="18" fillId="44" borderId="0" xfId="0" applyFont="1" applyFill="1" applyAlignment="1">
      <alignment/>
    </xf>
    <xf numFmtId="0" fontId="18" fillId="44" borderId="0" xfId="0" applyFont="1" applyFill="1" applyBorder="1" applyAlignment="1">
      <alignment vertical="center"/>
    </xf>
    <xf numFmtId="49" fontId="18" fillId="44" borderId="0" xfId="0" applyNumberFormat="1" applyFont="1" applyFill="1" applyBorder="1" applyAlignment="1">
      <alignment vertical="center"/>
    </xf>
    <xf numFmtId="0" fontId="19" fillId="44" borderId="15" xfId="0" applyFont="1" applyFill="1" applyBorder="1" applyAlignment="1">
      <alignment vertical="center"/>
    </xf>
    <xf numFmtId="0" fontId="0" fillId="44" borderId="16" xfId="0" applyFill="1" applyBorder="1" applyAlignment="1">
      <alignment vertical="center"/>
    </xf>
    <xf numFmtId="4" fontId="18" fillId="44" borderId="0" xfId="0" applyNumberFormat="1" applyFont="1" applyFill="1" applyAlignment="1">
      <alignment vertical="center"/>
    </xf>
    <xf numFmtId="0" fontId="27" fillId="44" borderId="17" xfId="0" applyFont="1" applyFill="1" applyBorder="1" applyAlignment="1">
      <alignment vertical="center"/>
    </xf>
    <xf numFmtId="0" fontId="18" fillId="44" borderId="16" xfId="0" applyFont="1" applyFill="1" applyBorder="1" applyAlignment="1">
      <alignment vertical="center"/>
    </xf>
    <xf numFmtId="4" fontId="18" fillId="44" borderId="10" xfId="0" applyNumberFormat="1" applyFont="1" applyFill="1" applyBorder="1" applyAlignment="1">
      <alignment vertical="center"/>
    </xf>
    <xf numFmtId="0" fontId="18" fillId="44" borderId="10" xfId="0" applyFont="1" applyFill="1" applyBorder="1" applyAlignment="1">
      <alignment vertical="center"/>
    </xf>
    <xf numFmtId="0" fontId="18" fillId="44" borderId="13" xfId="0" applyFont="1" applyFill="1" applyBorder="1" applyAlignment="1">
      <alignment vertical="center"/>
    </xf>
    <xf numFmtId="4" fontId="18" fillId="44" borderId="11" xfId="0" applyNumberFormat="1" applyFont="1" applyFill="1" applyBorder="1" applyAlignment="1">
      <alignment vertical="center"/>
    </xf>
    <xf numFmtId="0" fontId="18" fillId="44" borderId="11" xfId="0" applyFont="1" applyFill="1" applyBorder="1" applyAlignment="1">
      <alignment vertical="center"/>
    </xf>
    <xf numFmtId="0" fontId="18" fillId="44" borderId="14" xfId="0" applyFont="1" applyFill="1" applyBorder="1" applyAlignment="1">
      <alignment vertical="center"/>
    </xf>
    <xf numFmtId="4" fontId="18" fillId="44" borderId="0" xfId="0" applyNumberFormat="1" applyFont="1" applyFill="1" applyBorder="1" applyAlignment="1">
      <alignment vertical="center"/>
    </xf>
    <xf numFmtId="49" fontId="0" fillId="44" borderId="18" xfId="0" applyNumberFormat="1" applyFill="1" applyBorder="1" applyAlignment="1">
      <alignment vertical="center"/>
    </xf>
    <xf numFmtId="4" fontId="18" fillId="44" borderId="18" xfId="0" applyNumberFormat="1" applyFont="1" applyFill="1" applyBorder="1" applyAlignment="1">
      <alignment vertical="center"/>
    </xf>
    <xf numFmtId="0" fontId="18" fillId="44" borderId="18" xfId="0" applyFont="1" applyFill="1" applyBorder="1" applyAlignment="1">
      <alignment vertical="center"/>
    </xf>
    <xf numFmtId="0" fontId="18" fillId="44" borderId="19" xfId="0" applyFont="1" applyFill="1" applyBorder="1" applyAlignment="1">
      <alignment vertical="center"/>
    </xf>
    <xf numFmtId="4" fontId="18" fillId="44" borderId="13" xfId="0" applyNumberFormat="1" applyFont="1" applyFill="1" applyBorder="1" applyAlignment="1">
      <alignment vertical="center"/>
    </xf>
    <xf numFmtId="0" fontId="18" fillId="44" borderId="10" xfId="0" applyFont="1" applyFill="1" applyBorder="1" applyAlignment="1">
      <alignment horizontal="left" vertical="center"/>
    </xf>
    <xf numFmtId="4" fontId="18" fillId="44" borderId="20" xfId="0" applyNumberFormat="1" applyFont="1" applyFill="1" applyBorder="1" applyAlignment="1">
      <alignment vertical="center"/>
    </xf>
    <xf numFmtId="0" fontId="18" fillId="44" borderId="21" xfId="0" applyFont="1" applyFill="1" applyBorder="1" applyAlignment="1">
      <alignment vertical="center"/>
    </xf>
    <xf numFmtId="49" fontId="18" fillId="44" borderId="22" xfId="0" applyNumberFormat="1" applyFont="1" applyFill="1" applyBorder="1" applyAlignment="1">
      <alignment vertical="center"/>
    </xf>
    <xf numFmtId="49" fontId="0" fillId="44" borderId="23" xfId="0" applyNumberFormat="1" applyFill="1" applyBorder="1" applyAlignment="1">
      <alignment vertical="center"/>
    </xf>
    <xf numFmtId="0" fontId="18" fillId="44" borderId="24" xfId="0" applyFont="1" applyFill="1" applyBorder="1" applyAlignment="1">
      <alignment vertical="center"/>
    </xf>
    <xf numFmtId="0" fontId="19" fillId="44" borderId="10" xfId="0" applyFont="1" applyFill="1" applyBorder="1" applyAlignment="1">
      <alignment horizontal="right" vertical="center"/>
    </xf>
    <xf numFmtId="0" fontId="18" fillId="44" borderId="25" xfId="0" applyFont="1" applyFill="1" applyBorder="1" applyAlignment="1">
      <alignment vertical="center"/>
    </xf>
    <xf numFmtId="0" fontId="19" fillId="44" borderId="10" xfId="0" applyFont="1" applyFill="1" applyBorder="1" applyAlignment="1">
      <alignment vertical="center"/>
    </xf>
    <xf numFmtId="0" fontId="19" fillId="44" borderId="26" xfId="0" applyFont="1" applyFill="1" applyBorder="1" applyAlignment="1">
      <alignment vertical="center"/>
    </xf>
    <xf numFmtId="0" fontId="19" fillId="44" borderId="13" xfId="0" applyFont="1" applyFill="1" applyBorder="1" applyAlignment="1">
      <alignment horizontal="left" vertical="center"/>
    </xf>
    <xf numFmtId="165" fontId="18" fillId="44" borderId="10" xfId="0" applyNumberFormat="1" applyFont="1" applyFill="1" applyBorder="1" applyAlignment="1">
      <alignment vertical="center"/>
    </xf>
    <xf numFmtId="49" fontId="0" fillId="44" borderId="27" xfId="0" applyNumberFormat="1" applyFill="1" applyBorder="1" applyAlignment="1">
      <alignment vertical="center"/>
    </xf>
    <xf numFmtId="0" fontId="18" fillId="44" borderId="17" xfId="0" applyFont="1" applyFill="1" applyBorder="1" applyAlignment="1">
      <alignment vertical="center"/>
    </xf>
    <xf numFmtId="0" fontId="18" fillId="44" borderId="2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164" fontId="18" fillId="44" borderId="10" xfId="0" applyNumberFormat="1" applyFont="1" applyFill="1" applyBorder="1" applyAlignment="1">
      <alignment vertical="center"/>
    </xf>
    <xf numFmtId="0" fontId="25" fillId="44" borderId="10" xfId="0" applyFont="1" applyFill="1" applyBorder="1" applyAlignment="1">
      <alignment vertical="center"/>
    </xf>
    <xf numFmtId="0" fontId="18" fillId="44" borderId="10" xfId="0" applyNumberFormat="1" applyFont="1" applyFill="1" applyBorder="1" applyAlignment="1">
      <alignment vertical="center"/>
    </xf>
    <xf numFmtId="167" fontId="18" fillId="44" borderId="10" xfId="0" applyNumberFormat="1" applyFont="1" applyFill="1" applyBorder="1" applyAlignment="1">
      <alignment vertical="center"/>
    </xf>
    <xf numFmtId="0" fontId="18" fillId="44" borderId="20" xfId="0" applyFont="1" applyFill="1" applyBorder="1" applyAlignment="1">
      <alignment vertical="center"/>
    </xf>
    <xf numFmtId="4" fontId="18" fillId="44" borderId="14" xfId="0" applyNumberFormat="1" applyFont="1" applyFill="1" applyBorder="1" applyAlignment="1">
      <alignment vertical="center"/>
    </xf>
    <xf numFmtId="0" fontId="19" fillId="44" borderId="28" xfId="0" applyFont="1" applyFill="1" applyBorder="1" applyAlignment="1">
      <alignment horizontal="right" vertical="center"/>
    </xf>
    <xf numFmtId="0" fontId="19" fillId="44" borderId="11" xfId="0" applyFont="1" applyFill="1" applyBorder="1" applyAlignment="1">
      <alignment vertical="center"/>
    </xf>
    <xf numFmtId="164" fontId="19" fillId="44" borderId="14" xfId="0" applyNumberFormat="1" applyFont="1" applyFill="1" applyBorder="1" applyAlignment="1">
      <alignment vertical="center"/>
    </xf>
    <xf numFmtId="49" fontId="19" fillId="44" borderId="17" xfId="0" applyNumberFormat="1" applyFont="1" applyFill="1" applyBorder="1" applyAlignment="1">
      <alignment vertical="center"/>
    </xf>
    <xf numFmtId="49" fontId="24" fillId="44" borderId="27" xfId="0" applyNumberFormat="1" applyFont="1" applyFill="1" applyBorder="1" applyAlignment="1">
      <alignment vertical="center"/>
    </xf>
    <xf numFmtId="49" fontId="18" fillId="44" borderId="17" xfId="0" applyNumberFormat="1" applyFont="1" applyFill="1" applyBorder="1" applyAlignment="1">
      <alignment vertical="center"/>
    </xf>
    <xf numFmtId="0" fontId="0" fillId="44" borderId="29" xfId="0" applyFill="1" applyBorder="1" applyAlignment="1">
      <alignment vertical="center"/>
    </xf>
    <xf numFmtId="0" fontId="0" fillId="44" borderId="27" xfId="0" applyFill="1" applyBorder="1" applyAlignment="1">
      <alignment vertical="center"/>
    </xf>
    <xf numFmtId="0" fontId="18" fillId="44" borderId="0" xfId="0" applyFont="1" applyFill="1" applyAlignment="1">
      <alignment vertical="center"/>
    </xf>
    <xf numFmtId="0" fontId="0" fillId="44" borderId="0" xfId="0" applyFill="1" applyAlignment="1">
      <alignment vertical="center"/>
    </xf>
    <xf numFmtId="49" fontId="0" fillId="44" borderId="0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2" fontId="18" fillId="0" borderId="17" xfId="0" applyNumberFormat="1" applyFont="1" applyFill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2" fontId="0" fillId="0" borderId="27" xfId="0" applyNumberFormat="1" applyFont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0" fontId="25" fillId="0" borderId="0" xfId="0" applyFont="1" applyFill="1" applyAlignment="1" quotePrefix="1">
      <alignment vertical="center"/>
    </xf>
    <xf numFmtId="168" fontId="25" fillId="43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7" fillId="44" borderId="26" xfId="0" applyFont="1" applyFill="1" applyBorder="1" applyAlignment="1">
      <alignment vertical="center"/>
    </xf>
    <xf numFmtId="0" fontId="19" fillId="44" borderId="33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5" xfId="0" applyFont="1" applyFill="1" applyBorder="1" applyAlignment="1">
      <alignment/>
    </xf>
    <xf numFmtId="0" fontId="33" fillId="0" borderId="35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22" fillId="42" borderId="40" xfId="0" applyFont="1" applyFill="1" applyBorder="1" applyAlignment="1">
      <alignment vertical="center"/>
    </xf>
    <xf numFmtId="0" fontId="19" fillId="44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44" borderId="12" xfId="0" applyFont="1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49" fontId="18" fillId="44" borderId="17" xfId="0" applyNumberFormat="1" applyFont="1" applyFill="1" applyBorder="1" applyAlignment="1" quotePrefix="1">
      <alignment vertical="center"/>
    </xf>
    <xf numFmtId="49" fontId="18" fillId="44" borderId="27" xfId="0" applyNumberFormat="1" applyFont="1" applyFill="1" applyBorder="1" applyAlignment="1">
      <alignment vertical="center"/>
    </xf>
    <xf numFmtId="49" fontId="18" fillId="44" borderId="12" xfId="0" applyNumberFormat="1" applyFont="1" applyFill="1" applyBorder="1" applyAlignment="1">
      <alignment vertical="center"/>
    </xf>
    <xf numFmtId="49" fontId="0" fillId="44" borderId="10" xfId="0" applyNumberFormat="1" applyFill="1" applyBorder="1" applyAlignment="1">
      <alignment vertical="center"/>
    </xf>
    <xf numFmtId="0" fontId="18" fillId="44" borderId="12" xfId="0" applyNumberFormat="1" applyFont="1" applyFill="1" applyBorder="1" applyAlignment="1">
      <alignment vertical="center"/>
    </xf>
    <xf numFmtId="0" fontId="0" fillId="44" borderId="10" xfId="0" applyNumberFormat="1" applyFill="1" applyBorder="1" applyAlignment="1">
      <alignment vertical="center"/>
    </xf>
    <xf numFmtId="4" fontId="18" fillId="44" borderId="12" xfId="0" applyNumberFormat="1" applyFont="1" applyFill="1" applyBorder="1" applyAlignment="1">
      <alignment vertical="center"/>
    </xf>
    <xf numFmtId="49" fontId="18" fillId="44" borderId="17" xfId="0" applyNumberFormat="1" applyFont="1" applyFill="1" applyBorder="1" applyAlignment="1">
      <alignment vertical="center"/>
    </xf>
    <xf numFmtId="0" fontId="0" fillId="44" borderId="29" xfId="0" applyFill="1" applyBorder="1" applyAlignment="1">
      <alignment vertical="center"/>
    </xf>
    <xf numFmtId="0" fontId="0" fillId="44" borderId="27" xfId="0" applyFill="1" applyBorder="1" applyAlignment="1">
      <alignment vertical="center"/>
    </xf>
    <xf numFmtId="0" fontId="19" fillId="44" borderId="41" xfId="0" applyFont="1" applyFill="1" applyBorder="1" applyAlignment="1">
      <alignment vertical="center"/>
    </xf>
    <xf numFmtId="0" fontId="24" fillId="44" borderId="42" xfId="0" applyFont="1" applyFill="1" applyBorder="1" applyAlignment="1">
      <alignment vertical="center"/>
    </xf>
    <xf numFmtId="0" fontId="24" fillId="44" borderId="43" xfId="0" applyFont="1" applyFill="1" applyBorder="1" applyAlignment="1">
      <alignment vertical="center"/>
    </xf>
    <xf numFmtId="0" fontId="19" fillId="44" borderId="15" xfId="0" applyNumberFormat="1" applyFont="1" applyFill="1" applyBorder="1" applyAlignment="1">
      <alignment vertical="center" wrapText="1"/>
    </xf>
    <xf numFmtId="0" fontId="0" fillId="44" borderId="16" xfId="0" applyNumberFormat="1" applyFill="1" applyBorder="1" applyAlignment="1">
      <alignment vertical="center" wrapText="1"/>
    </xf>
    <xf numFmtId="0" fontId="0" fillId="44" borderId="38" xfId="0" applyNumberFormat="1" applyFill="1" applyBorder="1" applyAlignment="1">
      <alignment vertical="center" wrapText="1"/>
    </xf>
    <xf numFmtId="0" fontId="18" fillId="44" borderId="44" xfId="0" applyNumberFormat="1" applyFont="1" applyFill="1" applyBorder="1" applyAlignment="1">
      <alignment vertical="center"/>
    </xf>
    <xf numFmtId="0" fontId="0" fillId="44" borderId="45" xfId="0" applyFill="1" applyBorder="1" applyAlignment="1">
      <alignment vertical="center"/>
    </xf>
    <xf numFmtId="0" fontId="0" fillId="44" borderId="46" xfId="0" applyFill="1" applyBorder="1" applyAlignment="1">
      <alignment vertical="center"/>
    </xf>
    <xf numFmtId="49" fontId="18" fillId="44" borderId="30" xfId="0" applyNumberFormat="1" applyFont="1" applyFill="1" applyBorder="1" applyAlignment="1" quotePrefix="1">
      <alignment vertical="center"/>
    </xf>
    <xf numFmtId="49" fontId="0" fillId="44" borderId="11" xfId="0" applyNumberFormat="1" applyFill="1" applyBorder="1" applyAlignment="1">
      <alignment vertical="center"/>
    </xf>
    <xf numFmtId="0" fontId="19" fillId="44" borderId="47" xfId="0" applyFont="1" applyFill="1" applyBorder="1" applyAlignment="1">
      <alignment vertical="center"/>
    </xf>
    <xf numFmtId="0" fontId="24" fillId="44" borderId="48" xfId="0" applyFont="1" applyFill="1" applyBorder="1" applyAlignment="1">
      <alignment vertical="center"/>
    </xf>
    <xf numFmtId="0" fontId="24" fillId="44" borderId="49" xfId="0" applyFont="1" applyFill="1" applyBorder="1" applyAlignment="1">
      <alignment vertical="center"/>
    </xf>
    <xf numFmtId="49" fontId="18" fillId="44" borderId="50" xfId="0" applyNumberFormat="1" applyFont="1" applyFill="1" applyBorder="1" applyAlignment="1" quotePrefix="1">
      <alignment vertical="center"/>
    </xf>
    <xf numFmtId="49" fontId="0" fillId="44" borderId="20" xfId="0" applyNumberFormat="1" applyFill="1" applyBorder="1" applyAlignment="1">
      <alignment vertical="center"/>
    </xf>
    <xf numFmtId="0" fontId="0" fillId="44" borderId="13" xfId="0" applyFill="1" applyBorder="1" applyAlignment="1">
      <alignment vertical="center"/>
    </xf>
    <xf numFmtId="49" fontId="18" fillId="44" borderId="17" xfId="0" applyNumberFormat="1" applyFont="1" applyFill="1" applyBorder="1" applyAlignment="1">
      <alignment horizontal="left" vertical="center"/>
    </xf>
    <xf numFmtId="49" fontId="18" fillId="44" borderId="29" xfId="0" applyNumberFormat="1" applyFont="1" applyFill="1" applyBorder="1" applyAlignment="1">
      <alignment horizontal="left" vertical="center"/>
    </xf>
    <xf numFmtId="49" fontId="18" fillId="44" borderId="27" xfId="0" applyNumberFormat="1" applyFont="1" applyFill="1" applyBorder="1" applyAlignment="1">
      <alignment horizontal="left" vertical="center"/>
    </xf>
    <xf numFmtId="0" fontId="19" fillId="44" borderId="15" xfId="0" applyFont="1" applyFill="1" applyBorder="1" applyAlignment="1">
      <alignment vertical="center" wrapText="1"/>
    </xf>
    <xf numFmtId="0" fontId="0" fillId="44" borderId="16" xfId="0" applyFill="1" applyBorder="1" applyAlignment="1">
      <alignment vertical="center" wrapText="1"/>
    </xf>
    <xf numFmtId="0" fontId="0" fillId="44" borderId="24" xfId="0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44" borderId="17" xfId="0" applyNumberFormat="1" applyFont="1" applyFill="1" applyBorder="1" applyAlignment="1">
      <alignment vertical="center"/>
    </xf>
    <xf numFmtId="49" fontId="19" fillId="44" borderId="41" xfId="0" applyNumberFormat="1" applyFont="1" applyFill="1" applyBorder="1" applyAlignment="1">
      <alignment vertical="center"/>
    </xf>
    <xf numFmtId="49" fontId="19" fillId="44" borderId="30" xfId="0" applyNumberFormat="1" applyFont="1" applyFill="1" applyBorder="1" applyAlignment="1">
      <alignment vertical="center"/>
    </xf>
    <xf numFmtId="0" fontId="24" fillId="44" borderId="11" xfId="0" applyFont="1" applyFill="1" applyBorder="1" applyAlignment="1">
      <alignment vertical="center"/>
    </xf>
    <xf numFmtId="0" fontId="19" fillId="44" borderId="26" xfId="0" applyNumberFormat="1" applyFont="1" applyFill="1" applyBorder="1" applyAlignment="1">
      <alignment vertical="center"/>
    </xf>
    <xf numFmtId="0" fontId="24" fillId="44" borderId="18" xfId="0" applyNumberFormat="1" applyFont="1" applyFill="1" applyBorder="1" applyAlignment="1">
      <alignment vertical="center"/>
    </xf>
    <xf numFmtId="0" fontId="24" fillId="44" borderId="51" xfId="0" applyNumberFormat="1" applyFont="1" applyFill="1" applyBorder="1" applyAlignment="1">
      <alignment vertical="center"/>
    </xf>
    <xf numFmtId="0" fontId="18" fillId="44" borderId="30" xfId="0" applyNumberFormat="1" applyFont="1" applyFill="1" applyBorder="1" applyAlignment="1">
      <alignment vertical="center"/>
    </xf>
    <xf numFmtId="0" fontId="0" fillId="44" borderId="11" xfId="0" applyNumberFormat="1" applyFill="1" applyBorder="1" applyAlignment="1">
      <alignment vertical="center"/>
    </xf>
    <xf numFmtId="0" fontId="0" fillId="44" borderId="43" xfId="0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2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25" fillId="44" borderId="12" xfId="0" applyNumberFormat="1" applyFont="1" applyFill="1" applyBorder="1" applyAlignment="1">
      <alignment vertical="center" wrapText="1"/>
    </xf>
    <xf numFmtId="0" fontId="0" fillId="44" borderId="10" xfId="0" applyFont="1" applyFill="1" applyBorder="1" applyAlignment="1">
      <alignment vertical="center"/>
    </xf>
    <xf numFmtId="49" fontId="24" fillId="44" borderId="42" xfId="0" applyNumberFormat="1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18" fillId="44" borderId="12" xfId="0" applyNumberFormat="1" applyFont="1" applyFill="1" applyBorder="1" applyAlignment="1" quotePrefix="1">
      <alignment vertical="center"/>
    </xf>
    <xf numFmtId="0" fontId="18" fillId="0" borderId="30" xfId="0" applyFont="1" applyFill="1" applyBorder="1" applyAlignment="1">
      <alignment vertical="center"/>
    </xf>
    <xf numFmtId="49" fontId="25" fillId="44" borderId="12" xfId="0" applyNumberFormat="1" applyFont="1" applyFill="1" applyBorder="1" applyAlignment="1">
      <alignment vertical="center"/>
    </xf>
    <xf numFmtId="0" fontId="18" fillId="44" borderId="0" xfId="0" applyFont="1" applyFill="1" applyAlignment="1">
      <alignment vertical="center"/>
    </xf>
    <xf numFmtId="0" fontId="0" fillId="44" borderId="0" xfId="0" applyFill="1" applyAlignment="1">
      <alignment vertical="center"/>
    </xf>
    <xf numFmtId="0" fontId="19" fillId="44" borderId="17" xfId="0" applyFont="1" applyFill="1" applyBorder="1" applyAlignment="1">
      <alignment horizontal="left" vertical="center"/>
    </xf>
    <xf numFmtId="0" fontId="19" fillId="44" borderId="29" xfId="0" applyFont="1" applyFill="1" applyBorder="1" applyAlignment="1">
      <alignment horizontal="left" vertical="center"/>
    </xf>
    <xf numFmtId="0" fontId="19" fillId="44" borderId="3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18" fillId="44" borderId="50" xfId="0" applyNumberFormat="1" applyFont="1" applyFill="1" applyBorder="1" applyAlignment="1">
      <alignment vertical="center"/>
    </xf>
    <xf numFmtId="49" fontId="18" fillId="44" borderId="40" xfId="0" applyNumberFormat="1" applyFont="1" applyFill="1" applyBorder="1" applyAlignment="1">
      <alignment vertical="center"/>
    </xf>
    <xf numFmtId="49" fontId="0" fillId="44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44" borderId="48" xfId="0" applyFill="1" applyBorder="1" applyAlignment="1">
      <alignment vertical="center"/>
    </xf>
    <xf numFmtId="0" fontId="0" fillId="44" borderId="32" xfId="0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19" fillId="42" borderId="17" xfId="0" applyFont="1" applyFill="1" applyBorder="1" applyAlignment="1">
      <alignment vertical="center"/>
    </xf>
    <xf numFmtId="0" fontId="19" fillId="42" borderId="29" xfId="0" applyFont="1" applyFill="1" applyBorder="1" applyAlignment="1">
      <alignment vertical="center"/>
    </xf>
    <xf numFmtId="0" fontId="19" fillId="42" borderId="32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4" fontId="18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6" xfId="0" applyBorder="1" applyAlignment="1">
      <alignment vertical="center"/>
    </xf>
    <xf numFmtId="0" fontId="18" fillId="44" borderId="17" xfId="0" applyFont="1" applyFill="1" applyBorder="1" applyAlignment="1">
      <alignment vertical="center"/>
    </xf>
    <xf numFmtId="0" fontId="18" fillId="44" borderId="27" xfId="0" applyFont="1" applyFill="1" applyBorder="1" applyAlignment="1">
      <alignment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 2" xfId="71"/>
    <cellStyle name="Standard 5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Klimaeffizienz der Milcherzeugung in g CO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äq je kg Milch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'THG Milch'!#REF!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E3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1942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38618343"/>
        <c:axId val="12020768"/>
      </c:barChart>
      <c:catAx>
        <c:axId val="38618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20768"/>
        <c:crosses val="autoZero"/>
        <c:auto val="1"/>
        <c:lblOffset val="100"/>
        <c:tickLblSkip val="1"/>
        <c:noMultiLvlLbl val="0"/>
      </c:catAx>
      <c:valAx>
        <c:axId val="12020768"/>
        <c:scaling>
          <c:orientation val="minMax"/>
          <c:max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8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1504950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19050" y="0"/>
        <a:ext cx="847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1"/>
  <sheetViews>
    <sheetView showGridLines="0" tabSelected="1" zoomScale="120" zoomScaleNormal="120" zoomScalePageLayoutView="0" workbookViewId="0" topLeftCell="A1">
      <selection activeCell="A7" sqref="A7"/>
    </sheetView>
  </sheetViews>
  <sheetFormatPr defaultColWidth="11.421875" defaultRowHeight="12.75"/>
  <cols>
    <col min="1" max="1" width="56.140625" style="109" bestFit="1" customWidth="1"/>
    <col min="2" max="2" width="8.140625" style="109" customWidth="1"/>
    <col min="3" max="3" width="16.57421875" style="109" customWidth="1"/>
    <col min="4" max="4" width="24.00390625" style="109" bestFit="1" customWidth="1"/>
    <col min="5" max="5" width="22.57421875" style="109" customWidth="1"/>
    <col min="6" max="6" width="20.7109375" style="65" customWidth="1"/>
    <col min="7" max="7" width="18.7109375" style="85" customWidth="1"/>
    <col min="8" max="8" width="10.421875" style="85" customWidth="1"/>
    <col min="9" max="9" width="46.28125" style="27" bestFit="1" customWidth="1"/>
    <col min="10" max="16384" width="11.421875" style="1" customWidth="1"/>
  </cols>
  <sheetData>
    <row r="1" spans="1:9" ht="25.5" customHeight="1" thickBot="1">
      <c r="A1" s="122" t="s">
        <v>333</v>
      </c>
      <c r="B1" s="28"/>
      <c r="C1" s="28"/>
      <c r="D1" s="28"/>
      <c r="E1" s="28"/>
      <c r="F1" s="98"/>
      <c r="G1" s="65"/>
      <c r="H1" s="65"/>
      <c r="I1" s="21"/>
    </row>
    <row r="2" spans="1:9" ht="19.5" customHeight="1">
      <c r="A2" s="205" t="s">
        <v>0</v>
      </c>
      <c r="B2" s="206"/>
      <c r="C2" s="206"/>
      <c r="D2" s="206"/>
      <c r="E2" s="206"/>
      <c r="F2" s="207"/>
      <c r="G2" s="65"/>
      <c r="H2" s="65"/>
      <c r="I2" s="21"/>
    </row>
    <row r="3" spans="1:9" ht="19.5" customHeight="1">
      <c r="A3" s="4" t="s">
        <v>1</v>
      </c>
      <c r="B3" s="208" t="s">
        <v>2</v>
      </c>
      <c r="C3" s="209"/>
      <c r="D3" s="209"/>
      <c r="E3" s="209"/>
      <c r="F3" s="210"/>
      <c r="G3" s="65"/>
      <c r="H3" s="65"/>
      <c r="I3" s="21"/>
    </row>
    <row r="4" spans="1:9" ht="19.5" customHeight="1">
      <c r="A4" s="211" t="s">
        <v>3</v>
      </c>
      <c r="B4" s="212"/>
      <c r="C4" s="212"/>
      <c r="D4" s="212"/>
      <c r="E4" s="212"/>
      <c r="F4" s="213"/>
      <c r="G4" s="65"/>
      <c r="H4" s="65"/>
      <c r="I4" s="21"/>
    </row>
    <row r="5" spans="1:9" ht="19.5" customHeight="1">
      <c r="A5" s="214" t="s">
        <v>4</v>
      </c>
      <c r="B5" s="215"/>
      <c r="C5" s="216"/>
      <c r="D5" s="10" t="s">
        <v>5</v>
      </c>
      <c r="E5" s="93"/>
      <c r="F5" s="217"/>
      <c r="G5" s="65"/>
      <c r="H5" s="99"/>
      <c r="I5" s="21"/>
    </row>
    <row r="6" spans="1:9" ht="19.5" customHeight="1">
      <c r="A6" s="95" t="s">
        <v>6</v>
      </c>
      <c r="B6" s="218"/>
      <c r="C6" s="218"/>
      <c r="D6" s="218"/>
      <c r="E6" s="218"/>
      <c r="F6" s="219"/>
      <c r="G6" s="65"/>
      <c r="H6" s="65"/>
      <c r="I6" s="21"/>
    </row>
    <row r="7" spans="1:9" ht="19.5" customHeight="1">
      <c r="A7" s="214" t="s">
        <v>7</v>
      </c>
      <c r="B7" s="215"/>
      <c r="C7" s="216"/>
      <c r="D7" s="8">
        <v>150</v>
      </c>
      <c r="E7" s="93" t="s">
        <v>8</v>
      </c>
      <c r="F7" s="217"/>
      <c r="G7" s="65"/>
      <c r="H7" s="65"/>
      <c r="I7" s="21"/>
    </row>
    <row r="8" spans="1:9" ht="19.5" customHeight="1">
      <c r="A8" s="214" t="s">
        <v>9</v>
      </c>
      <c r="B8" s="215"/>
      <c r="C8" s="216"/>
      <c r="D8" s="8">
        <v>9200</v>
      </c>
      <c r="E8" s="93" t="s">
        <v>10</v>
      </c>
      <c r="F8" s="217"/>
      <c r="G8" s="65"/>
      <c r="H8" s="65"/>
      <c r="I8" s="21"/>
    </row>
    <row r="9" spans="1:9" ht="19.5" customHeight="1">
      <c r="A9" s="214" t="s">
        <v>11</v>
      </c>
      <c r="B9" s="215"/>
      <c r="C9" s="216"/>
      <c r="D9" s="8">
        <v>45</v>
      </c>
      <c r="E9" s="93" t="s">
        <v>12</v>
      </c>
      <c r="F9" s="217"/>
      <c r="G9" s="65"/>
      <c r="H9" s="65"/>
      <c r="I9" s="21"/>
    </row>
    <row r="10" spans="1:9" ht="19.5" customHeight="1">
      <c r="A10" s="214" t="s">
        <v>13</v>
      </c>
      <c r="B10" s="215"/>
      <c r="C10" s="216"/>
      <c r="D10" s="8">
        <v>630</v>
      </c>
      <c r="E10" s="93" t="s">
        <v>271</v>
      </c>
      <c r="F10" s="217"/>
      <c r="G10" s="65"/>
      <c r="H10" s="65"/>
      <c r="I10" s="21"/>
    </row>
    <row r="11" spans="1:9" ht="19.5" customHeight="1">
      <c r="A11" s="214" t="s">
        <v>14</v>
      </c>
      <c r="B11" s="215"/>
      <c r="C11" s="216"/>
      <c r="D11" s="8">
        <v>5</v>
      </c>
      <c r="E11" s="93" t="s">
        <v>15</v>
      </c>
      <c r="F11" s="217"/>
      <c r="G11" s="65"/>
      <c r="H11" s="65"/>
      <c r="I11" s="21"/>
    </row>
    <row r="12" spans="1:9" ht="19.5" customHeight="1">
      <c r="A12" s="214" t="s">
        <v>13</v>
      </c>
      <c r="B12" s="215"/>
      <c r="C12" s="216"/>
      <c r="D12" s="8">
        <v>630</v>
      </c>
      <c r="E12" s="93" t="s">
        <v>272</v>
      </c>
      <c r="F12" s="217"/>
      <c r="G12" s="65"/>
      <c r="H12" s="65"/>
      <c r="I12" s="21"/>
    </row>
    <row r="13" spans="1:9" ht="19.5" customHeight="1">
      <c r="A13" s="214" t="s">
        <v>16</v>
      </c>
      <c r="B13" s="215"/>
      <c r="C13" s="216"/>
      <c r="D13" s="8">
        <v>50</v>
      </c>
      <c r="E13" s="93" t="s">
        <v>17</v>
      </c>
      <c r="F13" s="217"/>
      <c r="G13" s="65"/>
      <c r="H13" s="65"/>
      <c r="I13" s="21"/>
    </row>
    <row r="14" spans="1:9" ht="19.5" customHeight="1">
      <c r="A14" s="214" t="s">
        <v>13</v>
      </c>
      <c r="B14" s="215"/>
      <c r="C14" s="216"/>
      <c r="D14" s="8">
        <v>630</v>
      </c>
      <c r="E14" s="93" t="s">
        <v>273</v>
      </c>
      <c r="F14" s="217"/>
      <c r="G14" s="65"/>
      <c r="H14" s="65"/>
      <c r="I14" s="21"/>
    </row>
    <row r="15" spans="1:9" ht="19.5" customHeight="1">
      <c r="A15" s="214" t="s">
        <v>13</v>
      </c>
      <c r="B15" s="215"/>
      <c r="C15" s="216"/>
      <c r="D15" s="8">
        <v>27</v>
      </c>
      <c r="E15" s="93" t="s">
        <v>18</v>
      </c>
      <c r="F15" s="217"/>
      <c r="G15" s="65"/>
      <c r="H15" s="65"/>
      <c r="I15" s="21"/>
    </row>
    <row r="16" spans="1:9" ht="19.5" customHeight="1">
      <c r="A16" s="214" t="s">
        <v>19</v>
      </c>
      <c r="B16" s="215"/>
      <c r="C16" s="216"/>
      <c r="D16" s="8">
        <v>150</v>
      </c>
      <c r="E16" s="93" t="s">
        <v>8</v>
      </c>
      <c r="F16" s="217"/>
      <c r="G16" s="65"/>
      <c r="H16" s="65"/>
      <c r="I16" s="21"/>
    </row>
    <row r="17" spans="1:9" ht="19.5" customHeight="1">
      <c r="A17" s="214" t="s">
        <v>13</v>
      </c>
      <c r="B17" s="215"/>
      <c r="C17" s="216"/>
      <c r="D17" s="8">
        <v>650</v>
      </c>
      <c r="E17" s="93" t="s">
        <v>274</v>
      </c>
      <c r="F17" s="217"/>
      <c r="G17" s="65"/>
      <c r="H17" s="65"/>
      <c r="I17" s="21"/>
    </row>
    <row r="18" spans="1:9" ht="19.5" customHeight="1">
      <c r="A18" s="220" t="s">
        <v>20</v>
      </c>
      <c r="B18" s="221"/>
      <c r="C18" s="222"/>
      <c r="D18" s="70">
        <f>D16+D13-D9-D11</f>
        <v>150</v>
      </c>
      <c r="E18" s="93" t="s">
        <v>8</v>
      </c>
      <c r="F18" s="217"/>
      <c r="G18" s="65"/>
      <c r="H18" s="65"/>
      <c r="I18" s="21"/>
    </row>
    <row r="19" spans="1:9" ht="19.5" customHeight="1">
      <c r="A19" s="214" t="s">
        <v>13</v>
      </c>
      <c r="B19" s="215"/>
      <c r="C19" s="216"/>
      <c r="D19" s="8">
        <v>650</v>
      </c>
      <c r="E19" s="93" t="s">
        <v>274</v>
      </c>
      <c r="F19" s="217"/>
      <c r="G19" s="65"/>
      <c r="H19" s="65"/>
      <c r="I19" s="21"/>
    </row>
    <row r="20" spans="1:9" ht="19.5" customHeight="1">
      <c r="A20" s="214" t="s">
        <v>282</v>
      </c>
      <c r="B20" s="215"/>
      <c r="C20" s="216"/>
      <c r="D20" s="8">
        <v>150</v>
      </c>
      <c r="E20" s="93" t="s">
        <v>21</v>
      </c>
      <c r="F20" s="217"/>
      <c r="G20" s="65"/>
      <c r="H20" s="65"/>
      <c r="I20" s="21"/>
    </row>
    <row r="21" spans="1:9" ht="19.5" customHeight="1">
      <c r="A21" s="214" t="s">
        <v>13</v>
      </c>
      <c r="B21" s="215"/>
      <c r="C21" s="216"/>
      <c r="D21" s="8">
        <v>45</v>
      </c>
      <c r="E21" s="93" t="s">
        <v>275</v>
      </c>
      <c r="F21" s="217"/>
      <c r="G21" s="65"/>
      <c r="H21" s="65"/>
      <c r="I21" s="21"/>
    </row>
    <row r="22" spans="1:9" ht="19.5" customHeight="1">
      <c r="A22" s="214" t="s">
        <v>22</v>
      </c>
      <c r="B22" s="215"/>
      <c r="C22" s="216"/>
      <c r="D22" s="8">
        <v>6</v>
      </c>
      <c r="E22" s="93" t="s">
        <v>23</v>
      </c>
      <c r="F22" s="217"/>
      <c r="G22" s="65"/>
      <c r="H22" s="65"/>
      <c r="I22" s="21"/>
    </row>
    <row r="23" spans="1:9" ht="19.5" customHeight="1">
      <c r="A23" s="95" t="s">
        <v>24</v>
      </c>
      <c r="B23" s="218"/>
      <c r="C23" s="218"/>
      <c r="D23" s="218"/>
      <c r="E23" s="218"/>
      <c r="F23" s="219"/>
      <c r="G23" s="65"/>
      <c r="H23" s="65"/>
      <c r="I23" s="21"/>
    </row>
    <row r="24" spans="1:9" ht="19.5" customHeight="1">
      <c r="A24" s="89" t="s">
        <v>25</v>
      </c>
      <c r="B24" s="90"/>
      <c r="C24" s="91"/>
      <c r="D24" s="8">
        <v>0</v>
      </c>
      <c r="E24" s="23" t="s">
        <v>192</v>
      </c>
      <c r="F24" s="88"/>
      <c r="G24" s="65"/>
      <c r="H24" s="65"/>
      <c r="I24" s="21"/>
    </row>
    <row r="25" spans="1:9" ht="19.5" customHeight="1">
      <c r="A25" s="214" t="s">
        <v>180</v>
      </c>
      <c r="B25" s="227"/>
      <c r="C25" s="225"/>
      <c r="D25" s="8">
        <f>2800*0.88</f>
        <v>2464</v>
      </c>
      <c r="E25" s="23" t="s">
        <v>192</v>
      </c>
      <c r="F25" s="88"/>
      <c r="G25" s="65"/>
      <c r="H25" s="65"/>
      <c r="I25" s="21"/>
    </row>
    <row r="26" spans="1:9" ht="19.5" customHeight="1">
      <c r="A26" s="214" t="s">
        <v>26</v>
      </c>
      <c r="B26" s="227"/>
      <c r="C26" s="225"/>
      <c r="D26" s="8">
        <v>15</v>
      </c>
      <c r="E26" s="93" t="s">
        <v>27</v>
      </c>
      <c r="F26" s="94"/>
      <c r="G26" s="65"/>
      <c r="H26" s="65"/>
      <c r="I26" s="21"/>
    </row>
    <row r="27" spans="1:9" ht="19.5" customHeight="1">
      <c r="A27" s="214" t="s">
        <v>28</v>
      </c>
      <c r="B27" s="227"/>
      <c r="C27" s="225"/>
      <c r="D27" s="8">
        <v>50</v>
      </c>
      <c r="E27" s="23" t="s">
        <v>29</v>
      </c>
      <c r="F27" s="88"/>
      <c r="G27" s="65"/>
      <c r="H27" s="65"/>
      <c r="I27" s="21"/>
    </row>
    <row r="28" spans="1:9" ht="19.5" customHeight="1">
      <c r="A28" s="214" t="s">
        <v>30</v>
      </c>
      <c r="B28" s="228"/>
      <c r="C28" s="226"/>
      <c r="D28" s="8">
        <v>4500</v>
      </c>
      <c r="E28" s="223" t="s">
        <v>31</v>
      </c>
      <c r="F28" s="224"/>
      <c r="G28" s="65"/>
      <c r="H28" s="65"/>
      <c r="I28" s="21"/>
    </row>
    <row r="29" spans="1:9" ht="19.5" customHeight="1">
      <c r="A29" s="214" t="s">
        <v>32</v>
      </c>
      <c r="B29" s="228"/>
      <c r="C29" s="226"/>
      <c r="D29" s="11">
        <v>500</v>
      </c>
      <c r="E29" s="223" t="s">
        <v>31</v>
      </c>
      <c r="F29" s="224"/>
      <c r="G29" s="100"/>
      <c r="H29" s="65"/>
      <c r="I29" s="21"/>
    </row>
    <row r="30" spans="1:9" ht="19.5" customHeight="1">
      <c r="A30" s="214" t="s">
        <v>33</v>
      </c>
      <c r="B30" s="227"/>
      <c r="C30" s="225"/>
      <c r="D30" s="8">
        <v>350</v>
      </c>
      <c r="E30" s="223" t="s">
        <v>34</v>
      </c>
      <c r="F30" s="94"/>
      <c r="G30" s="100"/>
      <c r="H30" s="65"/>
      <c r="I30" s="21"/>
    </row>
    <row r="31" spans="1:9" ht="19.5" customHeight="1">
      <c r="A31" s="95" t="s">
        <v>35</v>
      </c>
      <c r="B31" s="218"/>
      <c r="C31" s="218"/>
      <c r="D31" s="218"/>
      <c r="E31" s="218"/>
      <c r="F31" s="219"/>
      <c r="G31" s="63"/>
      <c r="H31" s="65"/>
      <c r="I31" s="21"/>
    </row>
    <row r="32" spans="1:9" ht="19.5" customHeight="1">
      <c r="A32" s="214" t="s">
        <v>36</v>
      </c>
      <c r="B32" s="215"/>
      <c r="C32" s="216"/>
      <c r="D32" s="8">
        <v>320</v>
      </c>
      <c r="E32" s="178" t="s">
        <v>37</v>
      </c>
      <c r="F32" s="179"/>
      <c r="G32" s="100"/>
      <c r="H32" s="65"/>
      <c r="I32" s="21"/>
    </row>
    <row r="33" spans="1:9" ht="19.5" customHeight="1">
      <c r="A33" s="214" t="s">
        <v>38</v>
      </c>
      <c r="B33" s="215"/>
      <c r="C33" s="216"/>
      <c r="D33" s="8">
        <v>30</v>
      </c>
      <c r="E33" s="178" t="s">
        <v>39</v>
      </c>
      <c r="F33" s="179"/>
      <c r="G33" s="100"/>
      <c r="H33" s="65"/>
      <c r="I33" s="21"/>
    </row>
    <row r="34" spans="1:9" ht="19.5" customHeight="1">
      <c r="A34" s="95" t="s">
        <v>40</v>
      </c>
      <c r="B34" s="96"/>
      <c r="C34" s="96"/>
      <c r="D34" s="96"/>
      <c r="E34" s="96"/>
      <c r="F34" s="97"/>
      <c r="G34" s="100"/>
      <c r="H34" s="65"/>
      <c r="I34" s="21"/>
    </row>
    <row r="35" spans="1:9" ht="19.5" customHeight="1" thickBot="1">
      <c r="A35" s="92" t="s">
        <v>290</v>
      </c>
      <c r="B35" s="229"/>
      <c r="C35" s="230"/>
      <c r="D35" s="9">
        <v>900</v>
      </c>
      <c r="E35" s="3" t="s">
        <v>283</v>
      </c>
      <c r="F35" s="22"/>
      <c r="G35" s="100"/>
      <c r="H35" s="65"/>
      <c r="I35" s="21"/>
    </row>
    <row r="36" spans="1:9" ht="19.5" customHeight="1" thickBot="1">
      <c r="A36" s="85"/>
      <c r="B36" s="85"/>
      <c r="C36" s="85"/>
      <c r="D36" s="85"/>
      <c r="E36" s="85"/>
      <c r="F36" s="85"/>
      <c r="G36" s="65"/>
      <c r="H36" s="65"/>
      <c r="I36" s="21"/>
    </row>
    <row r="37" spans="1:9" ht="19.5" customHeight="1">
      <c r="A37" s="180" t="s">
        <v>41</v>
      </c>
      <c r="B37" s="181"/>
      <c r="C37" s="181"/>
      <c r="D37" s="181"/>
      <c r="E37" s="181"/>
      <c r="F37" s="182"/>
      <c r="G37" s="65"/>
      <c r="H37" s="65"/>
      <c r="I37" s="21"/>
    </row>
    <row r="38" spans="1:9" ht="19.5" customHeight="1">
      <c r="A38" s="187" t="s">
        <v>45</v>
      </c>
      <c r="B38" s="173"/>
      <c r="C38" s="173"/>
      <c r="D38" s="173"/>
      <c r="E38" s="173"/>
      <c r="F38" s="179"/>
      <c r="G38" s="65"/>
      <c r="H38" s="65"/>
      <c r="I38" s="21"/>
    </row>
    <row r="39" spans="1:9" ht="19.5" customHeight="1">
      <c r="A39" s="30"/>
      <c r="B39" s="31"/>
      <c r="C39" s="31"/>
      <c r="D39" s="53" t="s">
        <v>42</v>
      </c>
      <c r="E39" s="124" t="s">
        <v>43</v>
      </c>
      <c r="F39" s="101" t="s">
        <v>44</v>
      </c>
      <c r="G39" s="65"/>
      <c r="H39" s="65"/>
      <c r="I39" s="21"/>
    </row>
    <row r="40" spans="1:9" ht="19.5" customHeight="1">
      <c r="A40" s="172" t="s">
        <v>46</v>
      </c>
      <c r="B40" s="173"/>
      <c r="C40" s="173"/>
      <c r="D40" s="25">
        <f>1.8904*10^-7*D8^2+5.8743*10^-3*D8+56.475</f>
        <v>126.51890560000001</v>
      </c>
      <c r="E40" s="2" t="s">
        <v>47</v>
      </c>
      <c r="F40" s="12" t="s">
        <v>51</v>
      </c>
      <c r="G40" s="69"/>
      <c r="H40" s="102"/>
      <c r="I40" s="21"/>
    </row>
    <row r="41" spans="1:9" ht="19.5" customHeight="1">
      <c r="A41" s="172" t="s">
        <v>49</v>
      </c>
      <c r="B41" s="173"/>
      <c r="C41" s="173"/>
      <c r="D41" s="26">
        <f>(1.4088*10^-9*D8^2-4.383*10^-5*D8+0.74556)*100</f>
        <v>46.1564832</v>
      </c>
      <c r="E41" s="2" t="s">
        <v>50</v>
      </c>
      <c r="F41" s="12" t="s">
        <v>51</v>
      </c>
      <c r="G41" s="66"/>
      <c r="H41" s="99"/>
      <c r="I41" s="21"/>
    </row>
    <row r="42" spans="1:9" ht="19.5" customHeight="1">
      <c r="A42" s="172" t="s">
        <v>52</v>
      </c>
      <c r="B42" s="173"/>
      <c r="C42" s="173"/>
      <c r="D42" s="15">
        <v>0.005</v>
      </c>
      <c r="E42" s="2" t="s">
        <v>53</v>
      </c>
      <c r="F42" s="12" t="s">
        <v>48</v>
      </c>
      <c r="G42" s="66"/>
      <c r="H42" s="99"/>
      <c r="I42" s="21"/>
    </row>
    <row r="43" spans="1:9" ht="19.5" customHeight="1">
      <c r="A43" s="172" t="s">
        <v>54</v>
      </c>
      <c r="B43" s="173"/>
      <c r="C43" s="173"/>
      <c r="D43" s="14">
        <v>0.197</v>
      </c>
      <c r="E43" s="2" t="s">
        <v>55</v>
      </c>
      <c r="F43" s="12" t="s">
        <v>51</v>
      </c>
      <c r="G43" s="65"/>
      <c r="H43" s="65"/>
      <c r="I43" s="21"/>
    </row>
    <row r="44" spans="1:9" ht="19.5" customHeight="1">
      <c r="A44" s="172" t="s">
        <v>321</v>
      </c>
      <c r="B44" s="173"/>
      <c r="C44" s="173"/>
      <c r="D44" s="14">
        <v>0.045</v>
      </c>
      <c r="E44" s="2" t="s">
        <v>55</v>
      </c>
      <c r="F44" s="12" t="s">
        <v>51</v>
      </c>
      <c r="G44" s="65"/>
      <c r="H44" s="65"/>
      <c r="I44" s="21"/>
    </row>
    <row r="45" spans="1:9" ht="19.5" customHeight="1">
      <c r="A45" s="172" t="s">
        <v>322</v>
      </c>
      <c r="B45" s="173"/>
      <c r="C45" s="173"/>
      <c r="D45" s="14">
        <v>0.1</v>
      </c>
      <c r="E45" s="2" t="s">
        <v>55</v>
      </c>
      <c r="F45" s="12" t="s">
        <v>51</v>
      </c>
      <c r="G45" s="65"/>
      <c r="H45" s="65"/>
      <c r="I45" s="21"/>
    </row>
    <row r="46" spans="1:9" ht="19.5" customHeight="1">
      <c r="A46" s="172" t="s">
        <v>56</v>
      </c>
      <c r="B46" s="173"/>
      <c r="C46" s="173"/>
      <c r="D46" s="14">
        <v>0.002</v>
      </c>
      <c r="E46" s="2" t="s">
        <v>57</v>
      </c>
      <c r="F46" s="12" t="s">
        <v>51</v>
      </c>
      <c r="G46" s="65"/>
      <c r="H46" s="65"/>
      <c r="I46" s="21"/>
    </row>
    <row r="47" spans="1:9" ht="19.5" customHeight="1">
      <c r="A47" s="172" t="s">
        <v>182</v>
      </c>
      <c r="B47" s="173"/>
      <c r="C47" s="173"/>
      <c r="D47" s="14">
        <v>0.02225</v>
      </c>
      <c r="E47" s="2" t="s">
        <v>57</v>
      </c>
      <c r="F47" s="12" t="s">
        <v>51</v>
      </c>
      <c r="G47" s="65"/>
      <c r="H47" s="65"/>
      <c r="I47" s="21"/>
    </row>
    <row r="48" spans="1:9" ht="19.5" customHeight="1">
      <c r="A48" s="172" t="s">
        <v>58</v>
      </c>
      <c r="B48" s="173"/>
      <c r="C48" s="173"/>
      <c r="D48" s="24">
        <f>-3.799*10^-6*D8^2+0.14597*D8+486.28</f>
        <v>1507.65664</v>
      </c>
      <c r="E48" s="2" t="s">
        <v>59</v>
      </c>
      <c r="F48" s="12" t="s">
        <v>51</v>
      </c>
      <c r="G48" s="65"/>
      <c r="H48" s="65"/>
      <c r="I48" s="21"/>
    </row>
    <row r="49" spans="1:9" ht="19.5" customHeight="1">
      <c r="A49" s="172" t="s">
        <v>60</v>
      </c>
      <c r="B49" s="173"/>
      <c r="C49" s="173"/>
      <c r="D49" s="14">
        <v>0.23</v>
      </c>
      <c r="E49" s="2" t="s">
        <v>61</v>
      </c>
      <c r="F49" s="12" t="s">
        <v>51</v>
      </c>
      <c r="G49" s="65"/>
      <c r="H49" s="65"/>
      <c r="I49" s="21"/>
    </row>
    <row r="50" spans="1:9" ht="19.5" customHeight="1">
      <c r="A50" s="172" t="s">
        <v>62</v>
      </c>
      <c r="B50" s="173"/>
      <c r="C50" s="173"/>
      <c r="D50" s="14">
        <v>0.17</v>
      </c>
      <c r="E50" s="2" t="s">
        <v>63</v>
      </c>
      <c r="F50" s="12" t="s">
        <v>51</v>
      </c>
      <c r="G50" s="65"/>
      <c r="H50" s="65"/>
      <c r="I50" s="21"/>
    </row>
    <row r="51" spans="1:9" ht="19.5" customHeight="1">
      <c r="A51" s="172" t="s">
        <v>64</v>
      </c>
      <c r="B51" s="173"/>
      <c r="C51" s="173"/>
      <c r="D51" s="14">
        <v>0.23</v>
      </c>
      <c r="E51" s="2" t="s">
        <v>61</v>
      </c>
      <c r="F51" s="12" t="s">
        <v>51</v>
      </c>
      <c r="G51" s="65"/>
      <c r="H51" s="65"/>
      <c r="I51" s="21"/>
    </row>
    <row r="52" spans="1:9" ht="19.5" customHeight="1">
      <c r="A52" s="172" t="s">
        <v>65</v>
      </c>
      <c r="B52" s="173"/>
      <c r="C52" s="173"/>
      <c r="D52" s="14">
        <v>0.01</v>
      </c>
      <c r="E52" s="2" t="s">
        <v>63</v>
      </c>
      <c r="F52" s="12" t="s">
        <v>51</v>
      </c>
      <c r="G52" s="65"/>
      <c r="H52" s="65"/>
      <c r="I52" s="21"/>
    </row>
    <row r="53" spans="1:9" ht="19.5" customHeight="1">
      <c r="A53" s="172" t="s">
        <v>66</v>
      </c>
      <c r="B53" s="173"/>
      <c r="C53" s="173"/>
      <c r="D53" s="24">
        <f>-2.1151*10^-7*D8^2+1.0711*10^-2*D8+63.167</f>
        <v>143.80599360000002</v>
      </c>
      <c r="E53" s="2" t="s">
        <v>67</v>
      </c>
      <c r="F53" s="12" t="s">
        <v>51</v>
      </c>
      <c r="G53" s="65"/>
      <c r="H53" s="99"/>
      <c r="I53" s="21"/>
    </row>
    <row r="54" spans="1:9" ht="19.5" customHeight="1">
      <c r="A54" s="187" t="s">
        <v>68</v>
      </c>
      <c r="B54" s="173"/>
      <c r="C54" s="173"/>
      <c r="D54" s="173"/>
      <c r="E54" s="173"/>
      <c r="F54" s="179"/>
      <c r="G54" s="65"/>
      <c r="H54" s="65"/>
      <c r="I54" s="21"/>
    </row>
    <row r="55" spans="1:9" ht="19.5" customHeight="1">
      <c r="A55" s="172" t="s">
        <v>221</v>
      </c>
      <c r="B55" s="173"/>
      <c r="C55" s="173"/>
      <c r="D55" s="16">
        <v>9.5</v>
      </c>
      <c r="E55" s="2" t="s">
        <v>201</v>
      </c>
      <c r="F55" s="12" t="s">
        <v>51</v>
      </c>
      <c r="G55" s="65"/>
      <c r="H55" s="99"/>
      <c r="I55" s="21"/>
    </row>
    <row r="56" spans="1:9" ht="19.5" customHeight="1">
      <c r="A56" s="172" t="s">
        <v>222</v>
      </c>
      <c r="B56" s="173"/>
      <c r="C56" s="173"/>
      <c r="D56" s="16">
        <v>0.6</v>
      </c>
      <c r="E56" s="2" t="s">
        <v>202</v>
      </c>
      <c r="F56" s="12" t="s">
        <v>69</v>
      </c>
      <c r="G56" s="65"/>
      <c r="H56" s="99"/>
      <c r="I56" s="21"/>
    </row>
    <row r="57" spans="1:9" ht="19.5" customHeight="1">
      <c r="A57" s="172" t="s">
        <v>223</v>
      </c>
      <c r="B57" s="173"/>
      <c r="C57" s="173"/>
      <c r="D57" s="16">
        <v>0.65</v>
      </c>
      <c r="E57" s="2" t="s">
        <v>202</v>
      </c>
      <c r="F57" s="12" t="s">
        <v>51</v>
      </c>
      <c r="G57" s="65"/>
      <c r="H57" s="99"/>
      <c r="I57" s="21"/>
    </row>
    <row r="58" spans="1:9" ht="19.5" customHeight="1">
      <c r="A58" s="172" t="s">
        <v>224</v>
      </c>
      <c r="B58" s="173"/>
      <c r="C58" s="173"/>
      <c r="D58" s="16">
        <f>1.77/0.884</f>
        <v>2.002262443438914</v>
      </c>
      <c r="E58" s="2" t="s">
        <v>332</v>
      </c>
      <c r="F58" s="12" t="s">
        <v>51</v>
      </c>
      <c r="G58" s="65"/>
      <c r="H58" s="99"/>
      <c r="I58" s="21"/>
    </row>
    <row r="59" spans="1:9" ht="19.5" customHeight="1">
      <c r="A59" s="172" t="s">
        <v>225</v>
      </c>
      <c r="B59" s="173"/>
      <c r="C59" s="173"/>
      <c r="D59" s="16">
        <v>0.44</v>
      </c>
      <c r="E59" s="2" t="s">
        <v>203</v>
      </c>
      <c r="F59" s="12" t="s">
        <v>69</v>
      </c>
      <c r="G59" s="65"/>
      <c r="H59" s="99"/>
      <c r="I59" s="21"/>
    </row>
    <row r="60" spans="1:9" ht="19.5" customHeight="1">
      <c r="A60" s="172" t="s">
        <v>226</v>
      </c>
      <c r="B60" s="173"/>
      <c r="C60" s="173"/>
      <c r="D60" s="16">
        <v>0.47</v>
      </c>
      <c r="E60" s="2" t="s">
        <v>203</v>
      </c>
      <c r="F60" s="12" t="s">
        <v>181</v>
      </c>
      <c r="G60" s="65"/>
      <c r="H60" s="99"/>
      <c r="I60" s="21"/>
    </row>
    <row r="61" spans="1:9" ht="19.5" customHeight="1">
      <c r="A61" s="172" t="s">
        <v>227</v>
      </c>
      <c r="B61" s="173"/>
      <c r="C61" s="173"/>
      <c r="D61" s="16">
        <v>1.5</v>
      </c>
      <c r="E61" s="2" t="s">
        <v>204</v>
      </c>
      <c r="F61" s="12" t="s">
        <v>51</v>
      </c>
      <c r="G61" s="65"/>
      <c r="H61" s="99"/>
      <c r="I61" s="21"/>
    </row>
    <row r="62" spans="1:9" ht="19.5" customHeight="1">
      <c r="A62" s="172" t="s">
        <v>228</v>
      </c>
      <c r="B62" s="173"/>
      <c r="C62" s="173"/>
      <c r="D62" s="16">
        <v>0.3</v>
      </c>
      <c r="E62" s="2" t="s">
        <v>205</v>
      </c>
      <c r="F62" s="12" t="s">
        <v>51</v>
      </c>
      <c r="G62" s="66"/>
      <c r="H62" s="99"/>
      <c r="I62" s="21"/>
    </row>
    <row r="63" spans="1:9" ht="19.5" customHeight="1">
      <c r="A63" s="187" t="s">
        <v>70</v>
      </c>
      <c r="B63" s="173"/>
      <c r="C63" s="173"/>
      <c r="D63" s="173"/>
      <c r="E63" s="173"/>
      <c r="F63" s="179"/>
      <c r="G63" s="65"/>
      <c r="H63" s="65"/>
      <c r="I63" s="21"/>
    </row>
    <row r="64" spans="1:9" ht="19.5" customHeight="1">
      <c r="A64" s="172" t="s">
        <v>71</v>
      </c>
      <c r="B64" s="173"/>
      <c r="C64" s="173"/>
      <c r="D64" s="16">
        <f>40+(D8-8000)*0.0025</f>
        <v>43</v>
      </c>
      <c r="E64" s="2" t="s">
        <v>72</v>
      </c>
      <c r="F64" s="12" t="s">
        <v>48</v>
      </c>
      <c r="G64" s="65"/>
      <c r="H64" s="65"/>
      <c r="I64" s="21"/>
    </row>
    <row r="65" spans="1:9" ht="19.5" customHeight="1">
      <c r="A65" s="172" t="s">
        <v>73</v>
      </c>
      <c r="B65" s="173"/>
      <c r="C65" s="173"/>
      <c r="D65" s="16">
        <f>140+(D8-8000)*0.007</f>
        <v>148.4</v>
      </c>
      <c r="E65" s="2" t="s">
        <v>74</v>
      </c>
      <c r="F65" s="12" t="s">
        <v>75</v>
      </c>
      <c r="G65" s="65"/>
      <c r="H65" s="65"/>
      <c r="I65" s="21"/>
    </row>
    <row r="66" spans="1:9" ht="19.5" customHeight="1">
      <c r="A66" s="172" t="s">
        <v>76</v>
      </c>
      <c r="B66" s="173"/>
      <c r="C66" s="173"/>
      <c r="D66" s="16">
        <f>(20000+(D8-8000)*0.5)*0.1*0.1</f>
        <v>206</v>
      </c>
      <c r="E66" s="2" t="s">
        <v>77</v>
      </c>
      <c r="F66" s="12" t="s">
        <v>78</v>
      </c>
      <c r="G66" s="65"/>
      <c r="H66" s="65"/>
      <c r="I66" s="21"/>
    </row>
    <row r="67" spans="1:9" ht="19.5" customHeight="1">
      <c r="A67" s="172" t="s">
        <v>79</v>
      </c>
      <c r="B67" s="173"/>
      <c r="C67" s="173"/>
      <c r="D67" s="16">
        <v>0.51</v>
      </c>
      <c r="E67" s="2" t="s">
        <v>194</v>
      </c>
      <c r="F67" s="12" t="s">
        <v>69</v>
      </c>
      <c r="G67" s="65"/>
      <c r="H67" s="65"/>
      <c r="I67" s="21"/>
    </row>
    <row r="68" spans="1:9" ht="19.5" customHeight="1" thickBot="1">
      <c r="A68" s="188" t="s">
        <v>80</v>
      </c>
      <c r="B68" s="189"/>
      <c r="C68" s="189"/>
      <c r="D68" s="17">
        <v>15.38</v>
      </c>
      <c r="E68" s="5" t="s">
        <v>206</v>
      </c>
      <c r="F68" s="40" t="s">
        <v>181</v>
      </c>
      <c r="G68" s="66"/>
      <c r="H68" s="65"/>
      <c r="I68" s="21"/>
    </row>
    <row r="69" spans="1:9" ht="19.5" customHeight="1" thickBot="1">
      <c r="A69" s="85"/>
      <c r="B69" s="86"/>
      <c r="C69" s="86"/>
      <c r="D69" s="32"/>
      <c r="E69" s="85"/>
      <c r="F69" s="85"/>
      <c r="G69" s="65"/>
      <c r="H69" s="65"/>
      <c r="I69" s="21"/>
    </row>
    <row r="70" spans="1:9" ht="19.5" customHeight="1">
      <c r="A70" s="174" t="s">
        <v>81</v>
      </c>
      <c r="B70" s="175"/>
      <c r="C70" s="175"/>
      <c r="D70" s="175"/>
      <c r="E70" s="175"/>
      <c r="F70" s="176"/>
      <c r="G70" s="65"/>
      <c r="H70" s="65"/>
      <c r="I70" s="21"/>
    </row>
    <row r="71" spans="1:9" ht="19.5" customHeight="1">
      <c r="A71" s="187" t="s">
        <v>82</v>
      </c>
      <c r="B71" s="173"/>
      <c r="C71" s="173"/>
      <c r="D71" s="173"/>
      <c r="E71" s="173"/>
      <c r="F71" s="179"/>
      <c r="G71" s="65"/>
      <c r="H71" s="65"/>
      <c r="I71" s="21"/>
    </row>
    <row r="72" spans="1:9" ht="19.5" customHeight="1">
      <c r="A72" s="33"/>
      <c r="B72" s="83"/>
      <c r="C72" s="84"/>
      <c r="D72" s="53" t="s">
        <v>42</v>
      </c>
      <c r="E72" s="124" t="s">
        <v>43</v>
      </c>
      <c r="F72" s="101" t="s">
        <v>44</v>
      </c>
      <c r="G72" s="65"/>
      <c r="H72" s="65"/>
      <c r="I72" s="21"/>
    </row>
    <row r="73" spans="1:9" ht="19.5" customHeight="1">
      <c r="A73" s="186" t="s">
        <v>83</v>
      </c>
      <c r="B73" s="173"/>
      <c r="C73" s="173"/>
      <c r="D73" s="18">
        <v>1.57</v>
      </c>
      <c r="E73" s="6" t="s">
        <v>84</v>
      </c>
      <c r="F73" s="12" t="s">
        <v>51</v>
      </c>
      <c r="G73" s="65"/>
      <c r="H73" s="99"/>
      <c r="I73" s="21"/>
    </row>
    <row r="74" spans="1:9" ht="19.5" customHeight="1">
      <c r="A74" s="186" t="s">
        <v>85</v>
      </c>
      <c r="B74" s="173"/>
      <c r="C74" s="173"/>
      <c r="D74" s="11">
        <v>298</v>
      </c>
      <c r="E74" s="6" t="s">
        <v>214</v>
      </c>
      <c r="F74" s="12" t="s">
        <v>51</v>
      </c>
      <c r="G74" s="65"/>
      <c r="H74" s="99"/>
      <c r="I74" s="21"/>
    </row>
    <row r="75" spans="1:9" ht="19.5" customHeight="1">
      <c r="A75" s="186" t="s">
        <v>86</v>
      </c>
      <c r="B75" s="173"/>
      <c r="C75" s="173"/>
      <c r="D75" s="11">
        <v>25</v>
      </c>
      <c r="E75" s="6" t="s">
        <v>213</v>
      </c>
      <c r="F75" s="12" t="s">
        <v>51</v>
      </c>
      <c r="G75" s="65"/>
      <c r="H75" s="99"/>
      <c r="I75" s="21"/>
    </row>
    <row r="76" spans="1:9" ht="19.5" customHeight="1">
      <c r="A76" s="186" t="s">
        <v>87</v>
      </c>
      <c r="B76" s="173"/>
      <c r="C76" s="173"/>
      <c r="D76" s="19">
        <v>0.67</v>
      </c>
      <c r="E76" s="6" t="s">
        <v>88</v>
      </c>
      <c r="F76" s="12" t="s">
        <v>51</v>
      </c>
      <c r="G76" s="65"/>
      <c r="H76" s="99"/>
      <c r="I76" s="21"/>
    </row>
    <row r="77" spans="1:9" ht="19.5" customHeight="1">
      <c r="A77" s="186" t="s">
        <v>284</v>
      </c>
      <c r="B77" s="173"/>
      <c r="C77" s="173"/>
      <c r="D77" s="14">
        <v>0.01</v>
      </c>
      <c r="E77" s="23" t="s">
        <v>89</v>
      </c>
      <c r="F77" s="12" t="s">
        <v>51</v>
      </c>
      <c r="G77" s="65"/>
      <c r="H77" s="99"/>
      <c r="I77" s="21"/>
    </row>
    <row r="78" spans="1:9" ht="19.5" customHeight="1">
      <c r="A78" s="186" t="s">
        <v>276</v>
      </c>
      <c r="B78" s="173"/>
      <c r="C78" s="173"/>
      <c r="D78" s="103">
        <f>0.01+0.3*0.0075</f>
        <v>0.01225</v>
      </c>
      <c r="E78" s="104" t="s">
        <v>90</v>
      </c>
      <c r="F78" s="105" t="s">
        <v>51</v>
      </c>
      <c r="G78" s="65"/>
      <c r="H78" s="99"/>
      <c r="I78" s="21"/>
    </row>
    <row r="79" spans="1:9" ht="19.5" customHeight="1">
      <c r="A79" s="187" t="s">
        <v>91</v>
      </c>
      <c r="B79" s="173"/>
      <c r="C79" s="173"/>
      <c r="D79" s="173"/>
      <c r="E79" s="173"/>
      <c r="F79" s="179"/>
      <c r="G79" s="65"/>
      <c r="H79" s="65"/>
      <c r="I79" s="21"/>
    </row>
    <row r="80" spans="1:9" ht="19.5" customHeight="1">
      <c r="A80" s="177" t="s">
        <v>229</v>
      </c>
      <c r="B80" s="173"/>
      <c r="C80" s="173"/>
      <c r="D80" s="16">
        <v>0.474</v>
      </c>
      <c r="E80" s="23" t="s">
        <v>207</v>
      </c>
      <c r="F80" s="12" t="s">
        <v>51</v>
      </c>
      <c r="G80" s="65"/>
      <c r="H80" s="99"/>
      <c r="I80" s="21"/>
    </row>
    <row r="81" spans="1:9" ht="19.5" customHeight="1">
      <c r="A81" s="186" t="s">
        <v>230</v>
      </c>
      <c r="B81" s="173"/>
      <c r="C81" s="173"/>
      <c r="D81" s="16">
        <v>3.013</v>
      </c>
      <c r="E81" s="23" t="s">
        <v>208</v>
      </c>
      <c r="F81" s="12" t="s">
        <v>51</v>
      </c>
      <c r="G81" s="65"/>
      <c r="H81" s="99"/>
      <c r="I81" s="21"/>
    </row>
    <row r="82" spans="1:9" ht="19.5" customHeight="1">
      <c r="A82" s="177" t="s">
        <v>231</v>
      </c>
      <c r="B82" s="173"/>
      <c r="C82" s="173"/>
      <c r="D82" s="20">
        <v>0.885</v>
      </c>
      <c r="E82" s="23" t="s">
        <v>208</v>
      </c>
      <c r="F82" s="12" t="s">
        <v>51</v>
      </c>
      <c r="G82" s="65"/>
      <c r="H82" s="65"/>
      <c r="I82" s="21"/>
    </row>
    <row r="83" spans="1:9" ht="19.5" customHeight="1">
      <c r="A83" s="187" t="s">
        <v>70</v>
      </c>
      <c r="B83" s="173"/>
      <c r="C83" s="173"/>
      <c r="D83" s="173"/>
      <c r="E83" s="173"/>
      <c r="F83" s="179"/>
      <c r="G83" s="65"/>
      <c r="H83" s="65"/>
      <c r="I83" s="21"/>
    </row>
    <row r="84" spans="1:9" ht="19.5" customHeight="1">
      <c r="A84" s="177" t="s">
        <v>92</v>
      </c>
      <c r="B84" s="173"/>
      <c r="C84" s="173"/>
      <c r="D84" s="16">
        <v>3.4</v>
      </c>
      <c r="E84" s="23" t="s">
        <v>209</v>
      </c>
      <c r="F84" s="12" t="s">
        <v>51</v>
      </c>
      <c r="G84" s="66"/>
      <c r="H84" s="99"/>
      <c r="I84" s="21"/>
    </row>
    <row r="85" spans="1:9" ht="19.5" customHeight="1">
      <c r="A85" s="177" t="s">
        <v>93</v>
      </c>
      <c r="B85" s="173"/>
      <c r="C85" s="173"/>
      <c r="D85" s="16">
        <v>0.54</v>
      </c>
      <c r="E85" s="23" t="s">
        <v>211</v>
      </c>
      <c r="F85" s="12" t="s">
        <v>51</v>
      </c>
      <c r="G85" s="65"/>
      <c r="H85" s="99"/>
      <c r="I85" s="21"/>
    </row>
    <row r="86" spans="1:9" ht="19.5" customHeight="1">
      <c r="A86" s="177" t="s">
        <v>94</v>
      </c>
      <c r="B86" s="173"/>
      <c r="C86" s="173"/>
      <c r="D86" s="16">
        <v>0.42</v>
      </c>
      <c r="E86" s="23" t="s">
        <v>210</v>
      </c>
      <c r="F86" s="12" t="s">
        <v>51</v>
      </c>
      <c r="G86" s="65"/>
      <c r="H86" s="99"/>
      <c r="I86" s="21"/>
    </row>
    <row r="87" spans="1:9" ht="19.5" customHeight="1" thickBot="1">
      <c r="A87" s="191" t="s">
        <v>95</v>
      </c>
      <c r="B87" s="189"/>
      <c r="C87" s="189"/>
      <c r="D87" s="17">
        <v>3.67</v>
      </c>
      <c r="E87" s="7" t="s">
        <v>212</v>
      </c>
      <c r="F87" s="13" t="s">
        <v>51</v>
      </c>
      <c r="G87" s="65"/>
      <c r="H87" s="65"/>
      <c r="I87" s="21"/>
    </row>
    <row r="88" spans="1:9" ht="19.5" customHeight="1" thickBot="1">
      <c r="A88" s="193"/>
      <c r="B88" s="194"/>
      <c r="C88" s="194"/>
      <c r="D88" s="32"/>
      <c r="E88" s="85"/>
      <c r="G88" s="65"/>
      <c r="H88" s="65"/>
      <c r="I88" s="21"/>
    </row>
    <row r="89" spans="1:9" ht="19.5" customHeight="1">
      <c r="A89" s="56" t="s">
        <v>96</v>
      </c>
      <c r="B89" s="44"/>
      <c r="C89" s="44"/>
      <c r="D89" s="44"/>
      <c r="E89" s="45"/>
      <c r="G89" s="65"/>
      <c r="H89" s="65"/>
      <c r="I89" s="21"/>
    </row>
    <row r="90" spans="1:9" ht="15">
      <c r="A90" s="157" t="s">
        <v>324</v>
      </c>
      <c r="B90" s="158"/>
      <c r="C90" s="158"/>
      <c r="D90" s="158"/>
      <c r="E90" s="159"/>
      <c r="G90" s="65"/>
      <c r="H90" s="65"/>
      <c r="I90" s="21"/>
    </row>
    <row r="91" spans="1:9" ht="19.5" customHeight="1">
      <c r="A91" s="195" t="s">
        <v>97</v>
      </c>
      <c r="B91" s="196"/>
      <c r="C91" s="196"/>
      <c r="D91" s="196"/>
      <c r="E91" s="197"/>
      <c r="G91" s="65"/>
      <c r="H91" s="65"/>
      <c r="I91" s="21"/>
    </row>
    <row r="92" spans="1:9" ht="19.5" customHeight="1">
      <c r="A92" s="80" t="s">
        <v>323</v>
      </c>
      <c r="B92" s="81"/>
      <c r="C92" s="53" t="s">
        <v>42</v>
      </c>
      <c r="D92" s="123" t="s">
        <v>43</v>
      </c>
      <c r="E92" s="57" t="s">
        <v>44</v>
      </c>
      <c r="G92" s="64"/>
      <c r="H92" s="62"/>
      <c r="I92" s="21"/>
    </row>
    <row r="93" spans="1:9" ht="19.5" customHeight="1">
      <c r="A93" s="60" t="s">
        <v>98</v>
      </c>
      <c r="B93" s="61"/>
      <c r="C93" s="35">
        <f>D53</f>
        <v>143.80599360000002</v>
      </c>
      <c r="D93" s="36" t="s">
        <v>67</v>
      </c>
      <c r="E93" s="37" t="str">
        <f>F53</f>
        <v>Parameterdatei</v>
      </c>
      <c r="G93" s="64"/>
      <c r="H93" s="62"/>
      <c r="I93" s="21"/>
    </row>
    <row r="94" spans="1:9" ht="19.5" customHeight="1">
      <c r="A94" s="129" t="s">
        <v>314</v>
      </c>
      <c r="B94" s="130"/>
      <c r="C94" s="35">
        <f>D75</f>
        <v>25</v>
      </c>
      <c r="D94" s="36" t="s">
        <v>195</v>
      </c>
      <c r="E94" s="37" t="str">
        <f>F75</f>
        <v>Parameterdatei</v>
      </c>
      <c r="G94" s="64"/>
      <c r="H94" s="62"/>
      <c r="I94" s="21"/>
    </row>
    <row r="95" spans="1:9" ht="19.5" customHeight="1" thickBot="1">
      <c r="A95" s="146" t="s">
        <v>232</v>
      </c>
      <c r="B95" s="147"/>
      <c r="C95" s="38">
        <f>C93*C94</f>
        <v>3595.1498400000005</v>
      </c>
      <c r="D95" s="39" t="s">
        <v>196</v>
      </c>
      <c r="E95" s="40" t="s">
        <v>99</v>
      </c>
      <c r="G95" s="64"/>
      <c r="H95" s="62"/>
      <c r="I95" s="21"/>
    </row>
    <row r="96" spans="1:9" ht="19.5" customHeight="1">
      <c r="A96" s="137" t="s">
        <v>100</v>
      </c>
      <c r="B96" s="138"/>
      <c r="C96" s="138"/>
      <c r="D96" s="138"/>
      <c r="E96" s="139"/>
      <c r="G96" s="65"/>
      <c r="H96" s="65"/>
      <c r="I96" s="21"/>
    </row>
    <row r="97" spans="1:9" ht="19.5" customHeight="1">
      <c r="A97" s="80" t="s">
        <v>323</v>
      </c>
      <c r="B97" s="81"/>
      <c r="C97" s="53" t="s">
        <v>42</v>
      </c>
      <c r="D97" s="123" t="s">
        <v>43</v>
      </c>
      <c r="E97" s="57" t="s">
        <v>44</v>
      </c>
      <c r="G97" s="65"/>
      <c r="H97" s="65"/>
      <c r="I97" s="21"/>
    </row>
    <row r="98" spans="1:9" ht="19.5" customHeight="1">
      <c r="A98" s="125" t="s">
        <v>101</v>
      </c>
      <c r="B98" s="126"/>
      <c r="C98" s="35">
        <f>D40</f>
        <v>126.51890560000001</v>
      </c>
      <c r="D98" s="36" t="s">
        <v>47</v>
      </c>
      <c r="E98" s="46" t="str">
        <f>F40</f>
        <v>Parameterdatei</v>
      </c>
      <c r="G98" s="65"/>
      <c r="H98" s="65"/>
      <c r="I98" s="21"/>
    </row>
    <row r="99" spans="1:9" ht="19.5" customHeight="1">
      <c r="A99" s="125" t="s">
        <v>183</v>
      </c>
      <c r="B99" s="126"/>
      <c r="C99" s="35">
        <v>8760</v>
      </c>
      <c r="D99" s="36" t="s">
        <v>285</v>
      </c>
      <c r="E99" s="37"/>
      <c r="G99" s="65"/>
      <c r="H99" s="65"/>
      <c r="I99" s="21"/>
    </row>
    <row r="100" spans="1:9" ht="19.5" customHeight="1">
      <c r="A100" s="129" t="s">
        <v>102</v>
      </c>
      <c r="B100" s="130"/>
      <c r="C100" s="58">
        <f>C98/C99</f>
        <v>0.014442797442922376</v>
      </c>
      <c r="D100" s="36" t="s">
        <v>291</v>
      </c>
      <c r="E100" s="37" t="s">
        <v>99</v>
      </c>
      <c r="G100" s="65"/>
      <c r="H100" s="65"/>
      <c r="I100" s="21"/>
    </row>
    <row r="101" spans="1:9" ht="19.5" customHeight="1">
      <c r="A101" s="129" t="s">
        <v>295</v>
      </c>
      <c r="B101" s="130"/>
      <c r="C101" s="35">
        <f>C99-D35</f>
        <v>7860</v>
      </c>
      <c r="D101" s="36" t="s">
        <v>285</v>
      </c>
      <c r="E101" s="37" t="s">
        <v>69</v>
      </c>
      <c r="G101" s="65"/>
      <c r="H101" s="65"/>
      <c r="I101" s="21"/>
    </row>
    <row r="102" spans="1:9" ht="19.5" customHeight="1">
      <c r="A102" s="129" t="s">
        <v>103</v>
      </c>
      <c r="B102" s="130"/>
      <c r="C102" s="35">
        <f>C100*C101</f>
        <v>113.52038790136987</v>
      </c>
      <c r="D102" s="36" t="s">
        <v>47</v>
      </c>
      <c r="E102" s="37" t="s">
        <v>99</v>
      </c>
      <c r="G102" s="65"/>
      <c r="H102" s="65"/>
      <c r="I102" s="21"/>
    </row>
    <row r="103" spans="1:9" ht="19.5" customHeight="1">
      <c r="A103" s="192" t="s">
        <v>294</v>
      </c>
      <c r="B103" s="130"/>
      <c r="C103" s="35">
        <f>D41</f>
        <v>46.1564832</v>
      </c>
      <c r="D103" s="36" t="s">
        <v>50</v>
      </c>
      <c r="E103" s="46" t="str">
        <f>F41</f>
        <v>Parameterdatei</v>
      </c>
      <c r="G103" s="65"/>
      <c r="H103" s="65"/>
      <c r="I103" s="21"/>
    </row>
    <row r="104" spans="1:9" ht="19.5" customHeight="1">
      <c r="A104" s="192" t="s">
        <v>104</v>
      </c>
      <c r="B104" s="130"/>
      <c r="C104" s="35">
        <f>C102*C103/100</f>
        <v>52.39701877027061</v>
      </c>
      <c r="D104" s="36" t="s">
        <v>105</v>
      </c>
      <c r="E104" s="37" t="s">
        <v>99</v>
      </c>
      <c r="G104" s="65"/>
      <c r="H104" s="65"/>
      <c r="I104" s="21"/>
    </row>
    <row r="105" spans="1:9" ht="19.5" customHeight="1">
      <c r="A105" s="192" t="s">
        <v>316</v>
      </c>
      <c r="B105" s="130"/>
      <c r="C105" s="35">
        <f>D43</f>
        <v>0.197</v>
      </c>
      <c r="D105" s="36" t="s">
        <v>55</v>
      </c>
      <c r="E105" s="37" t="s">
        <v>51</v>
      </c>
      <c r="G105" s="65"/>
      <c r="H105" s="65"/>
      <c r="I105" s="21"/>
    </row>
    <row r="106" spans="1:9" ht="19.5" customHeight="1">
      <c r="A106" s="183" t="s">
        <v>106</v>
      </c>
      <c r="B106" s="184"/>
      <c r="C106" s="35">
        <f>C104*C105</f>
        <v>10.32221269774331</v>
      </c>
      <c r="D106" s="36" t="s">
        <v>107</v>
      </c>
      <c r="E106" s="37" t="s">
        <v>99</v>
      </c>
      <c r="G106" s="65"/>
      <c r="H106" s="65"/>
      <c r="I106" s="21"/>
    </row>
    <row r="107" spans="1:9" ht="19.5" customHeight="1">
      <c r="A107" s="129" t="s">
        <v>315</v>
      </c>
      <c r="B107" s="130"/>
      <c r="C107" s="35">
        <f>D77</f>
        <v>0.01</v>
      </c>
      <c r="D107" s="36" t="s">
        <v>89</v>
      </c>
      <c r="E107" s="37" t="s">
        <v>51</v>
      </c>
      <c r="G107" s="65"/>
      <c r="H107" s="65"/>
      <c r="I107" s="21"/>
    </row>
    <row r="108" spans="1:9" ht="19.5" customHeight="1">
      <c r="A108" s="129" t="s">
        <v>293</v>
      </c>
      <c r="B108" s="130"/>
      <c r="C108" s="35">
        <f>D73</f>
        <v>1.57</v>
      </c>
      <c r="D108" s="36" t="s">
        <v>108</v>
      </c>
      <c r="E108" s="37" t="s">
        <v>51</v>
      </c>
      <c r="G108" s="65"/>
      <c r="H108" s="65"/>
      <c r="I108" s="21"/>
    </row>
    <row r="109" spans="1:9" ht="19.5" customHeight="1">
      <c r="A109" s="129" t="s">
        <v>314</v>
      </c>
      <c r="B109" s="130"/>
      <c r="C109" s="35">
        <f>D74</f>
        <v>298</v>
      </c>
      <c r="D109" s="36" t="s">
        <v>215</v>
      </c>
      <c r="E109" s="37" t="s">
        <v>51</v>
      </c>
      <c r="G109" s="65"/>
      <c r="H109" s="65"/>
      <c r="I109" s="21"/>
    </row>
    <row r="110" spans="1:9" ht="19.5" customHeight="1" thickBot="1">
      <c r="A110" s="146" t="s">
        <v>232</v>
      </c>
      <c r="B110" s="147"/>
      <c r="C110" s="48">
        <f>C106*C107*C108*C109</f>
        <v>48.29350432766186</v>
      </c>
      <c r="D110" s="39" t="s">
        <v>196</v>
      </c>
      <c r="E110" s="49" t="s">
        <v>99</v>
      </c>
      <c r="G110" s="65"/>
      <c r="H110" s="65"/>
      <c r="I110" s="21"/>
    </row>
    <row r="111" spans="1:9" ht="19.5" customHeight="1">
      <c r="A111" s="163" t="s">
        <v>109</v>
      </c>
      <c r="B111" s="185"/>
      <c r="C111" s="138"/>
      <c r="D111" s="138"/>
      <c r="E111" s="139"/>
      <c r="G111" s="65"/>
      <c r="H111" s="65"/>
      <c r="I111" s="21"/>
    </row>
    <row r="112" spans="1:9" ht="19.5" customHeight="1">
      <c r="A112" s="80" t="s">
        <v>323</v>
      </c>
      <c r="B112" s="81"/>
      <c r="C112" s="53" t="s">
        <v>42</v>
      </c>
      <c r="D112" s="123" t="s">
        <v>43</v>
      </c>
      <c r="E112" s="57" t="s">
        <v>44</v>
      </c>
      <c r="G112" s="65"/>
      <c r="H112" s="65"/>
      <c r="I112" s="21"/>
    </row>
    <row r="113" spans="1:9" ht="19.5" customHeight="1">
      <c r="A113" s="192" t="s">
        <v>110</v>
      </c>
      <c r="B113" s="130"/>
      <c r="C113" s="35">
        <f>C102*D41/100</f>
        <v>52.39701877027061</v>
      </c>
      <c r="D113" s="36" t="s">
        <v>105</v>
      </c>
      <c r="E113" s="37" t="s">
        <v>111</v>
      </c>
      <c r="F113" s="69"/>
      <c r="G113" s="65"/>
      <c r="H113" s="65"/>
      <c r="I113" s="21"/>
    </row>
    <row r="114" spans="1:9" ht="19.5" customHeight="1">
      <c r="A114" s="190" t="s">
        <v>289</v>
      </c>
      <c r="B114" s="130"/>
      <c r="C114" s="35">
        <f>C106</f>
        <v>10.32221269774331</v>
      </c>
      <c r="D114" s="36" t="s">
        <v>107</v>
      </c>
      <c r="E114" s="37" t="s">
        <v>111</v>
      </c>
      <c r="G114" s="65"/>
      <c r="H114" s="65"/>
      <c r="I114" s="21"/>
    </row>
    <row r="115" spans="1:9" ht="19.5" customHeight="1">
      <c r="A115" s="129" t="s">
        <v>184</v>
      </c>
      <c r="B115" s="130"/>
      <c r="C115" s="35">
        <f>C113-C114</f>
        <v>42.0748060725273</v>
      </c>
      <c r="D115" s="36" t="s">
        <v>105</v>
      </c>
      <c r="E115" s="37" t="s">
        <v>99</v>
      </c>
      <c r="G115" s="65"/>
      <c r="H115" s="65"/>
      <c r="I115" s="21"/>
    </row>
    <row r="116" spans="1:9" ht="19.5" customHeight="1">
      <c r="A116" s="129" t="s">
        <v>319</v>
      </c>
      <c r="B116" s="130"/>
      <c r="C116" s="71">
        <f>D44</f>
        <v>0.045</v>
      </c>
      <c r="D116" s="36" t="s">
        <v>55</v>
      </c>
      <c r="E116" s="37" t="s">
        <v>51</v>
      </c>
      <c r="G116" s="65"/>
      <c r="H116" s="65"/>
      <c r="I116" s="21"/>
    </row>
    <row r="117" spans="1:9" ht="19.5" customHeight="1">
      <c r="A117" s="129" t="s">
        <v>112</v>
      </c>
      <c r="B117" s="130"/>
      <c r="C117" s="35">
        <f>C115*C116</f>
        <v>1.8933662732637284</v>
      </c>
      <c r="D117" s="36" t="s">
        <v>107</v>
      </c>
      <c r="E117" s="37" t="s">
        <v>99</v>
      </c>
      <c r="G117" s="65"/>
      <c r="H117" s="65"/>
      <c r="I117" s="21"/>
    </row>
    <row r="118" spans="1:9" ht="19.5" customHeight="1">
      <c r="A118" s="129" t="s">
        <v>315</v>
      </c>
      <c r="B118" s="130"/>
      <c r="C118" s="35">
        <f>D77</f>
        <v>0.01</v>
      </c>
      <c r="D118" s="36" t="s">
        <v>89</v>
      </c>
      <c r="E118" s="37" t="s">
        <v>51</v>
      </c>
      <c r="G118" s="62"/>
      <c r="H118" s="65"/>
      <c r="I118" s="21"/>
    </row>
    <row r="119" spans="1:9" ht="19.5" customHeight="1">
      <c r="A119" s="129" t="s">
        <v>293</v>
      </c>
      <c r="B119" s="130"/>
      <c r="C119" s="35">
        <f>D73</f>
        <v>1.57</v>
      </c>
      <c r="D119" s="36" t="s">
        <v>108</v>
      </c>
      <c r="E119" s="37" t="s">
        <v>51</v>
      </c>
      <c r="G119" s="65"/>
      <c r="H119" s="65"/>
      <c r="I119" s="21"/>
    </row>
    <row r="120" spans="1:9" ht="19.5" customHeight="1">
      <c r="A120" s="129" t="s">
        <v>314</v>
      </c>
      <c r="B120" s="130"/>
      <c r="C120" s="35">
        <f>D74</f>
        <v>298</v>
      </c>
      <c r="D120" s="36" t="s">
        <v>215</v>
      </c>
      <c r="E120" s="37" t="s">
        <v>51</v>
      </c>
      <c r="G120" s="65"/>
      <c r="H120" s="65"/>
      <c r="I120" s="21"/>
    </row>
    <row r="121" spans="1:9" ht="19.5" customHeight="1" thickBot="1">
      <c r="A121" s="146" t="s">
        <v>232</v>
      </c>
      <c r="B121" s="147"/>
      <c r="C121" s="48">
        <f>C117*C118*C119*C120</f>
        <v>8.85830344609168</v>
      </c>
      <c r="D121" s="39" t="s">
        <v>196</v>
      </c>
      <c r="E121" s="49" t="s">
        <v>99</v>
      </c>
      <c r="G121" s="65"/>
      <c r="H121" s="65"/>
      <c r="I121" s="21"/>
    </row>
    <row r="122" spans="1:9" ht="19.5" customHeight="1">
      <c r="A122" s="163" t="s">
        <v>113</v>
      </c>
      <c r="B122" s="185"/>
      <c r="C122" s="138"/>
      <c r="D122" s="138"/>
      <c r="E122" s="139"/>
      <c r="G122" s="65"/>
      <c r="H122" s="65"/>
      <c r="I122" s="21"/>
    </row>
    <row r="123" spans="1:9" ht="19.5" customHeight="1">
      <c r="A123" s="80" t="s">
        <v>323</v>
      </c>
      <c r="B123" s="81"/>
      <c r="C123" s="53" t="s">
        <v>42</v>
      </c>
      <c r="D123" s="123" t="s">
        <v>43</v>
      </c>
      <c r="E123" s="57" t="s">
        <v>44</v>
      </c>
      <c r="G123" s="65"/>
      <c r="H123" s="65"/>
      <c r="I123" s="21"/>
    </row>
    <row r="124" spans="1:9" ht="19.5" customHeight="1">
      <c r="A124" s="129" t="s">
        <v>114</v>
      </c>
      <c r="B124" s="130"/>
      <c r="C124" s="35">
        <f>C98-C102</f>
        <v>12.998517698630138</v>
      </c>
      <c r="D124" s="72" t="s">
        <v>47</v>
      </c>
      <c r="E124" s="37" t="s">
        <v>111</v>
      </c>
      <c r="G124" s="65"/>
      <c r="H124" s="65"/>
      <c r="I124" s="21"/>
    </row>
    <row r="125" spans="1:9" ht="19.5" customHeight="1">
      <c r="A125" s="192" t="s">
        <v>294</v>
      </c>
      <c r="B125" s="130"/>
      <c r="C125" s="35">
        <f>D41</f>
        <v>46.1564832</v>
      </c>
      <c r="D125" s="36" t="s">
        <v>50</v>
      </c>
      <c r="E125" s="37" t="s">
        <v>51</v>
      </c>
      <c r="G125" s="65"/>
      <c r="H125" s="65"/>
      <c r="I125" s="21"/>
    </row>
    <row r="126" spans="1:9" ht="19.5" customHeight="1">
      <c r="A126" s="192" t="s">
        <v>115</v>
      </c>
      <c r="B126" s="130"/>
      <c r="C126" s="35">
        <f>C124*C125/100</f>
        <v>5.999658637817245</v>
      </c>
      <c r="D126" s="36" t="s">
        <v>105</v>
      </c>
      <c r="E126" s="37" t="s">
        <v>99</v>
      </c>
      <c r="G126" s="65"/>
      <c r="H126" s="65"/>
      <c r="I126" s="21"/>
    </row>
    <row r="127" spans="1:9" ht="19.5" customHeight="1">
      <c r="A127" s="129" t="s">
        <v>318</v>
      </c>
      <c r="B127" s="130"/>
      <c r="C127" s="71">
        <v>0.1</v>
      </c>
      <c r="D127" s="36" t="s">
        <v>55</v>
      </c>
      <c r="E127" s="37" t="s">
        <v>51</v>
      </c>
      <c r="G127" s="65"/>
      <c r="H127" s="65"/>
      <c r="I127" s="21"/>
    </row>
    <row r="128" spans="1:9" ht="19.5" customHeight="1">
      <c r="A128" s="129" t="s">
        <v>116</v>
      </c>
      <c r="B128" s="130"/>
      <c r="C128" s="35">
        <f>C126*C127</f>
        <v>0.5999658637817246</v>
      </c>
      <c r="D128" s="36" t="s">
        <v>107</v>
      </c>
      <c r="E128" s="37" t="s">
        <v>99</v>
      </c>
      <c r="G128" s="65"/>
      <c r="H128" s="65"/>
      <c r="I128" s="21"/>
    </row>
    <row r="129" spans="1:9" ht="19.5" customHeight="1">
      <c r="A129" s="129" t="s">
        <v>315</v>
      </c>
      <c r="B129" s="130"/>
      <c r="C129" s="35">
        <f>D77</f>
        <v>0.01</v>
      </c>
      <c r="D129" s="36" t="s">
        <v>89</v>
      </c>
      <c r="E129" s="37" t="s">
        <v>51</v>
      </c>
      <c r="G129" s="65"/>
      <c r="H129" s="65"/>
      <c r="I129" s="21"/>
    </row>
    <row r="130" spans="1:9" ht="19.5" customHeight="1">
      <c r="A130" s="129" t="s">
        <v>293</v>
      </c>
      <c r="B130" s="130"/>
      <c r="C130" s="35">
        <f>D73</f>
        <v>1.57</v>
      </c>
      <c r="D130" s="36" t="s">
        <v>108</v>
      </c>
      <c r="E130" s="37" t="s">
        <v>51</v>
      </c>
      <c r="G130" s="65"/>
      <c r="H130" s="65"/>
      <c r="I130" s="21"/>
    </row>
    <row r="131" spans="1:9" ht="19.5" customHeight="1">
      <c r="A131" s="129" t="s">
        <v>314</v>
      </c>
      <c r="B131" s="130"/>
      <c r="C131" s="35">
        <f>D74</f>
        <v>298</v>
      </c>
      <c r="D131" s="36" t="s">
        <v>215</v>
      </c>
      <c r="E131" s="37" t="s">
        <v>51</v>
      </c>
      <c r="G131" s="65"/>
      <c r="H131" s="65"/>
      <c r="I131" s="21"/>
    </row>
    <row r="132" spans="1:9" ht="19.5" customHeight="1" thickBot="1">
      <c r="A132" s="146" t="s">
        <v>232</v>
      </c>
      <c r="B132" s="147"/>
      <c r="C132" s="48">
        <f>C128*C129*C130*C131</f>
        <v>2.8070002902891766</v>
      </c>
      <c r="D132" s="39" t="s">
        <v>196</v>
      </c>
      <c r="E132" s="49" t="s">
        <v>99</v>
      </c>
      <c r="G132" s="65"/>
      <c r="H132" s="65"/>
      <c r="I132" s="21"/>
    </row>
    <row r="133" spans="1:9" ht="19.5" customHeight="1">
      <c r="A133" s="163" t="s">
        <v>117</v>
      </c>
      <c r="B133" s="185"/>
      <c r="C133" s="138"/>
      <c r="D133" s="138"/>
      <c r="E133" s="139"/>
      <c r="G133" s="65"/>
      <c r="H133" s="65"/>
      <c r="I133" s="21"/>
    </row>
    <row r="134" spans="1:9" ht="19.5" customHeight="1">
      <c r="A134" s="80" t="s">
        <v>323</v>
      </c>
      <c r="B134" s="81"/>
      <c r="C134" s="53" t="s">
        <v>42</v>
      </c>
      <c r="D134" s="123" t="s">
        <v>43</v>
      </c>
      <c r="E134" s="57" t="s">
        <v>44</v>
      </c>
      <c r="G134" s="65"/>
      <c r="H134" s="65"/>
      <c r="I134" s="21"/>
    </row>
    <row r="135" spans="1:9" ht="19.5" customHeight="1">
      <c r="A135" s="129" t="s">
        <v>118</v>
      </c>
      <c r="B135" s="130"/>
      <c r="C135" s="35">
        <f>C102</f>
        <v>113.52038790136987</v>
      </c>
      <c r="D135" s="36" t="s">
        <v>47</v>
      </c>
      <c r="E135" s="37" t="s">
        <v>111</v>
      </c>
      <c r="F135" s="67"/>
      <c r="G135" s="65"/>
      <c r="H135" s="65"/>
      <c r="I135" s="21"/>
    </row>
    <row r="136" spans="1:9" ht="19.5" customHeight="1">
      <c r="A136" s="82" t="s">
        <v>119</v>
      </c>
      <c r="B136" s="59"/>
      <c r="C136" s="35">
        <f>D30*D42</f>
        <v>1.75</v>
      </c>
      <c r="D136" s="36" t="s">
        <v>47</v>
      </c>
      <c r="E136" s="37" t="s">
        <v>99</v>
      </c>
      <c r="F136" s="67"/>
      <c r="G136" s="65"/>
      <c r="H136" s="65"/>
      <c r="I136" s="21"/>
    </row>
    <row r="137" spans="1:9" ht="19.5" customHeight="1">
      <c r="A137" s="129" t="s">
        <v>315</v>
      </c>
      <c r="B137" s="130"/>
      <c r="C137" s="71">
        <f>D46</f>
        <v>0.002</v>
      </c>
      <c r="D137" s="36" t="s">
        <v>57</v>
      </c>
      <c r="E137" s="37" t="s">
        <v>51</v>
      </c>
      <c r="F137" s="62"/>
      <c r="G137" s="65"/>
      <c r="H137" s="65"/>
      <c r="I137" s="21"/>
    </row>
    <row r="138" spans="1:9" ht="19.5" customHeight="1">
      <c r="A138" s="129" t="s">
        <v>286</v>
      </c>
      <c r="B138" s="130"/>
      <c r="C138" s="35">
        <f>(C135+C136)*C137</f>
        <v>0.23054077580273974</v>
      </c>
      <c r="D138" s="36" t="s">
        <v>120</v>
      </c>
      <c r="E138" s="37" t="s">
        <v>99</v>
      </c>
      <c r="F138" s="67"/>
      <c r="G138" s="65"/>
      <c r="H138" s="65"/>
      <c r="I138" s="21"/>
    </row>
    <row r="139" spans="1:9" ht="19.5" customHeight="1">
      <c r="A139" s="129" t="s">
        <v>293</v>
      </c>
      <c r="B139" s="130"/>
      <c r="C139" s="35">
        <f>D73</f>
        <v>1.57</v>
      </c>
      <c r="D139" s="36" t="s">
        <v>108</v>
      </c>
      <c r="E139" s="37" t="s">
        <v>51</v>
      </c>
      <c r="F139" s="64"/>
      <c r="G139" s="65"/>
      <c r="H139" s="65"/>
      <c r="I139" s="21"/>
    </row>
    <row r="140" spans="1:9" ht="19.5" customHeight="1">
      <c r="A140" s="129" t="s">
        <v>314</v>
      </c>
      <c r="B140" s="130"/>
      <c r="C140" s="35">
        <f>D74</f>
        <v>298</v>
      </c>
      <c r="D140" s="36" t="s">
        <v>215</v>
      </c>
      <c r="E140" s="37" t="s">
        <v>51</v>
      </c>
      <c r="F140" s="62"/>
      <c r="G140" s="65"/>
      <c r="H140" s="65"/>
      <c r="I140" s="21"/>
    </row>
    <row r="141" spans="1:9" ht="19.5" customHeight="1" thickBot="1">
      <c r="A141" s="146" t="s">
        <v>232</v>
      </c>
      <c r="B141" s="147"/>
      <c r="C141" s="48">
        <f>C138*C139*C140</f>
        <v>107.86080736706981</v>
      </c>
      <c r="D141" s="39" t="s">
        <v>196</v>
      </c>
      <c r="E141" s="49" t="s">
        <v>99</v>
      </c>
      <c r="G141" s="65"/>
      <c r="H141" s="65"/>
      <c r="I141" s="21"/>
    </row>
    <row r="142" spans="1:9" ht="19.5" customHeight="1">
      <c r="A142" s="163" t="s">
        <v>121</v>
      </c>
      <c r="B142" s="185"/>
      <c r="C142" s="138"/>
      <c r="D142" s="138"/>
      <c r="E142" s="139"/>
      <c r="G142" s="65"/>
      <c r="H142" s="65"/>
      <c r="I142" s="21"/>
    </row>
    <row r="143" spans="1:9" ht="19.5" customHeight="1">
      <c r="A143" s="80" t="s">
        <v>323</v>
      </c>
      <c r="B143" s="81"/>
      <c r="C143" s="53" t="s">
        <v>42</v>
      </c>
      <c r="D143" s="123" t="s">
        <v>43</v>
      </c>
      <c r="E143" s="57" t="s">
        <v>44</v>
      </c>
      <c r="G143" s="65"/>
      <c r="H143" s="65"/>
      <c r="I143" s="21"/>
    </row>
    <row r="144" spans="1:9" ht="19.5" customHeight="1">
      <c r="A144" s="129" t="s">
        <v>114</v>
      </c>
      <c r="B144" s="130"/>
      <c r="C144" s="35">
        <f>C124</f>
        <v>12.998517698630138</v>
      </c>
      <c r="D144" s="72" t="s">
        <v>47</v>
      </c>
      <c r="E144" s="37" t="s">
        <v>122</v>
      </c>
      <c r="G144" s="65"/>
      <c r="H144" s="65"/>
      <c r="I144" s="21"/>
    </row>
    <row r="145" spans="1:9" ht="19.5" customHeight="1">
      <c r="A145" s="82" t="s">
        <v>279</v>
      </c>
      <c r="B145" s="59"/>
      <c r="C145" s="73">
        <f>100-50-10</f>
        <v>40</v>
      </c>
      <c r="D145" s="72" t="s">
        <v>50</v>
      </c>
      <c r="E145" s="37" t="s">
        <v>123</v>
      </c>
      <c r="G145" s="65"/>
      <c r="H145" s="65"/>
      <c r="I145" s="21"/>
    </row>
    <row r="146" spans="1:9" ht="19.5" customHeight="1">
      <c r="A146" s="129" t="s">
        <v>315</v>
      </c>
      <c r="B146" s="130"/>
      <c r="C146" s="74">
        <f>D47</f>
        <v>0.02225</v>
      </c>
      <c r="D146" s="36" t="s">
        <v>57</v>
      </c>
      <c r="E146" s="37" t="s">
        <v>51</v>
      </c>
      <c r="G146" s="65"/>
      <c r="H146" s="65"/>
      <c r="I146" s="21"/>
    </row>
    <row r="147" spans="1:9" ht="19.5" customHeight="1">
      <c r="A147" s="129" t="s">
        <v>124</v>
      </c>
      <c r="B147" s="130"/>
      <c r="C147" s="35">
        <f>C144*C146*C145%</f>
        <v>0.11568680751780823</v>
      </c>
      <c r="D147" s="36" t="s">
        <v>120</v>
      </c>
      <c r="E147" s="37" t="s">
        <v>99</v>
      </c>
      <c r="F147" s="69"/>
      <c r="G147" s="65"/>
      <c r="H147" s="65"/>
      <c r="I147" s="21"/>
    </row>
    <row r="148" spans="1:9" ht="19.5" customHeight="1">
      <c r="A148" s="129" t="s">
        <v>293</v>
      </c>
      <c r="B148" s="130"/>
      <c r="C148" s="35">
        <f>D73</f>
        <v>1.57</v>
      </c>
      <c r="D148" s="36" t="s">
        <v>108</v>
      </c>
      <c r="E148" s="37" t="s">
        <v>51</v>
      </c>
      <c r="G148" s="65"/>
      <c r="H148" s="65"/>
      <c r="I148" s="21"/>
    </row>
    <row r="149" spans="1:9" ht="19.5" customHeight="1">
      <c r="A149" s="129" t="s">
        <v>314</v>
      </c>
      <c r="B149" s="130"/>
      <c r="C149" s="35">
        <f>D74</f>
        <v>298</v>
      </c>
      <c r="D149" s="36" t="s">
        <v>215</v>
      </c>
      <c r="E149" s="37" t="s">
        <v>51</v>
      </c>
      <c r="G149" s="65"/>
      <c r="H149" s="65"/>
      <c r="I149" s="21"/>
    </row>
    <row r="150" spans="1:9" ht="19.5" customHeight="1" thickBot="1">
      <c r="A150" s="146" t="s">
        <v>232</v>
      </c>
      <c r="B150" s="147"/>
      <c r="C150" s="48">
        <f>C147*C148*C149</f>
        <v>54.12522976528176</v>
      </c>
      <c r="D150" s="39" t="s">
        <v>196</v>
      </c>
      <c r="E150" s="49" t="s">
        <v>99</v>
      </c>
      <c r="G150" s="65"/>
      <c r="H150" s="65"/>
      <c r="I150" s="21"/>
    </row>
    <row r="151" spans="1:9" ht="19.5" customHeight="1">
      <c r="A151" s="163" t="s">
        <v>280</v>
      </c>
      <c r="B151" s="185"/>
      <c r="C151" s="138"/>
      <c r="D151" s="138"/>
      <c r="E151" s="139"/>
      <c r="G151" s="65"/>
      <c r="H151" s="65"/>
      <c r="I151" s="21"/>
    </row>
    <row r="152" spans="1:9" ht="19.5" customHeight="1">
      <c r="A152" s="80" t="s">
        <v>323</v>
      </c>
      <c r="B152" s="81"/>
      <c r="C152" s="53" t="s">
        <v>42</v>
      </c>
      <c r="D152" s="123" t="s">
        <v>43</v>
      </c>
      <c r="E152" s="57" t="s">
        <v>44</v>
      </c>
      <c r="G152" s="65"/>
      <c r="H152" s="65"/>
      <c r="I152" s="21"/>
    </row>
    <row r="153" spans="1:9" ht="19.5" customHeight="1">
      <c r="A153" s="129" t="s">
        <v>125</v>
      </c>
      <c r="B153" s="130"/>
      <c r="C153" s="35">
        <f>C102-C106-C117-C138</f>
        <v>101.0742681545601</v>
      </c>
      <c r="D153" s="72" t="s">
        <v>47</v>
      </c>
      <c r="E153" s="37" t="s">
        <v>69</v>
      </c>
      <c r="G153" s="65"/>
      <c r="H153" s="65"/>
      <c r="I153" s="21"/>
    </row>
    <row r="154" spans="1:9" ht="19.5" customHeight="1">
      <c r="A154" s="82" t="s">
        <v>279</v>
      </c>
      <c r="B154" s="59"/>
      <c r="C154" s="35">
        <f>100-60-10</f>
        <v>30</v>
      </c>
      <c r="D154" s="72" t="s">
        <v>50</v>
      </c>
      <c r="E154" s="37" t="s">
        <v>123</v>
      </c>
      <c r="G154" s="65"/>
      <c r="H154" s="65"/>
      <c r="I154" s="21"/>
    </row>
    <row r="155" spans="1:9" ht="19.5" customHeight="1">
      <c r="A155" s="129" t="s">
        <v>315</v>
      </c>
      <c r="B155" s="130"/>
      <c r="C155" s="74">
        <f>D78</f>
        <v>0.01225</v>
      </c>
      <c r="D155" s="36" t="s">
        <v>57</v>
      </c>
      <c r="E155" s="37" t="s">
        <v>51</v>
      </c>
      <c r="G155" s="65"/>
      <c r="H155" s="65"/>
      <c r="I155" s="21"/>
    </row>
    <row r="156" spans="1:9" ht="19.5" customHeight="1">
      <c r="A156" s="129" t="s">
        <v>281</v>
      </c>
      <c r="B156" s="130"/>
      <c r="C156" s="35">
        <f>C153*C154%*C155</f>
        <v>0.37144793546800836</v>
      </c>
      <c r="D156" s="36" t="s">
        <v>120</v>
      </c>
      <c r="E156" s="37" t="s">
        <v>99</v>
      </c>
      <c r="G156" s="65"/>
      <c r="H156" s="65"/>
      <c r="I156" s="21"/>
    </row>
    <row r="157" spans="1:9" ht="19.5" customHeight="1">
      <c r="A157" s="129" t="s">
        <v>293</v>
      </c>
      <c r="B157" s="130"/>
      <c r="C157" s="35">
        <f>D73</f>
        <v>1.57</v>
      </c>
      <c r="D157" s="36" t="s">
        <v>108</v>
      </c>
      <c r="E157" s="37" t="s">
        <v>51</v>
      </c>
      <c r="G157" s="65"/>
      <c r="H157" s="65"/>
      <c r="I157" s="21"/>
    </row>
    <row r="158" spans="1:9" ht="19.5" customHeight="1">
      <c r="A158" s="129" t="s">
        <v>314</v>
      </c>
      <c r="B158" s="130"/>
      <c r="C158" s="35">
        <f>D74</f>
        <v>298</v>
      </c>
      <c r="D158" s="36" t="s">
        <v>215</v>
      </c>
      <c r="E158" s="37" t="s">
        <v>51</v>
      </c>
      <c r="G158" s="65"/>
      <c r="H158" s="65"/>
      <c r="I158" s="21"/>
    </row>
    <row r="159" spans="1:9" ht="19.5" customHeight="1" thickBot="1">
      <c r="A159" s="146" t="s">
        <v>232</v>
      </c>
      <c r="B159" s="147"/>
      <c r="C159" s="48">
        <f>C156*C157*C158</f>
        <v>173.7856310880624</v>
      </c>
      <c r="D159" s="39" t="s">
        <v>196</v>
      </c>
      <c r="E159" s="49" t="s">
        <v>99</v>
      </c>
      <c r="G159" s="65"/>
      <c r="H159" s="65"/>
      <c r="I159" s="21"/>
    </row>
    <row r="160" spans="1:9" ht="19.5" customHeight="1">
      <c r="A160" s="163" t="s">
        <v>126</v>
      </c>
      <c r="B160" s="185"/>
      <c r="C160" s="138"/>
      <c r="D160" s="138"/>
      <c r="E160" s="139"/>
      <c r="G160" s="65"/>
      <c r="H160" s="65"/>
      <c r="I160" s="21"/>
    </row>
    <row r="161" spans="1:9" ht="19.5" customHeight="1">
      <c r="A161" s="80" t="s">
        <v>323</v>
      </c>
      <c r="B161" s="81"/>
      <c r="C161" s="53" t="s">
        <v>42</v>
      </c>
      <c r="D161" s="123" t="s">
        <v>43</v>
      </c>
      <c r="E161" s="57" t="s">
        <v>44</v>
      </c>
      <c r="G161" s="65"/>
      <c r="H161" s="65"/>
      <c r="I161" s="21"/>
    </row>
    <row r="162" spans="1:9" ht="19.5" customHeight="1">
      <c r="A162" s="134" t="s">
        <v>287</v>
      </c>
      <c r="B162" s="135"/>
      <c r="C162" s="135"/>
      <c r="D162" s="135"/>
      <c r="E162" s="204"/>
      <c r="G162" s="65"/>
      <c r="H162" s="65"/>
      <c r="I162" s="21"/>
    </row>
    <row r="163" spans="1:9" ht="19.5" customHeight="1">
      <c r="A163" s="129" t="s">
        <v>127</v>
      </c>
      <c r="B163" s="130"/>
      <c r="C163" s="35">
        <f>D48</f>
        <v>1507.65664</v>
      </c>
      <c r="D163" s="36" t="s">
        <v>59</v>
      </c>
      <c r="E163" s="37" t="s">
        <v>51</v>
      </c>
      <c r="G163" s="65"/>
      <c r="H163" s="65"/>
      <c r="I163" s="21"/>
    </row>
    <row r="164" spans="1:9" ht="19.5" customHeight="1">
      <c r="A164" s="125" t="s">
        <v>183</v>
      </c>
      <c r="B164" s="126"/>
      <c r="C164" s="35">
        <v>8760</v>
      </c>
      <c r="D164" s="36" t="s">
        <v>285</v>
      </c>
      <c r="E164" s="37"/>
      <c r="G164" s="67"/>
      <c r="H164" s="62"/>
      <c r="I164" s="21"/>
    </row>
    <row r="165" spans="1:9" ht="19.5" customHeight="1">
      <c r="A165" s="129" t="s">
        <v>128</v>
      </c>
      <c r="B165" s="130"/>
      <c r="C165" s="58">
        <f>C163/C164</f>
        <v>0.1721069223744292</v>
      </c>
      <c r="D165" s="36" t="s">
        <v>292</v>
      </c>
      <c r="E165" s="37" t="s">
        <v>99</v>
      </c>
      <c r="G165" s="67"/>
      <c r="H165" s="62"/>
      <c r="I165" s="21"/>
    </row>
    <row r="166" spans="1:9" ht="19.5" customHeight="1">
      <c r="A166" s="129" t="s">
        <v>295</v>
      </c>
      <c r="B166" s="130"/>
      <c r="C166" s="35">
        <f>C164-D35</f>
        <v>7860</v>
      </c>
      <c r="D166" s="36" t="s">
        <v>285</v>
      </c>
      <c r="E166" s="37" t="s">
        <v>69</v>
      </c>
      <c r="G166" s="67"/>
      <c r="H166" s="62"/>
      <c r="I166" s="21"/>
    </row>
    <row r="167" spans="1:9" ht="19.5" customHeight="1">
      <c r="A167" s="129" t="s">
        <v>129</v>
      </c>
      <c r="B167" s="130"/>
      <c r="C167" s="35">
        <f>C165*C166</f>
        <v>1352.7604098630136</v>
      </c>
      <c r="D167" s="36" t="s">
        <v>59</v>
      </c>
      <c r="E167" s="37" t="s">
        <v>99</v>
      </c>
      <c r="G167" s="67"/>
      <c r="H167" s="62"/>
      <c r="I167" s="21"/>
    </row>
    <row r="168" spans="1:9" ht="19.5" customHeight="1">
      <c r="A168" s="129" t="s">
        <v>320</v>
      </c>
      <c r="B168" s="130"/>
      <c r="C168" s="35">
        <f>D49</f>
        <v>0.23</v>
      </c>
      <c r="D168" s="36" t="s">
        <v>61</v>
      </c>
      <c r="E168" s="37" t="s">
        <v>51</v>
      </c>
      <c r="G168" s="67"/>
      <c r="H168" s="62"/>
      <c r="I168" s="21"/>
    </row>
    <row r="169" spans="1:9" ht="19.5" customHeight="1">
      <c r="A169" s="129" t="s">
        <v>317</v>
      </c>
      <c r="B169" s="130"/>
      <c r="C169" s="35">
        <f>D50</f>
        <v>0.17</v>
      </c>
      <c r="D169" s="36" t="s">
        <v>63</v>
      </c>
      <c r="E169" s="37" t="s">
        <v>51</v>
      </c>
      <c r="G169" s="67"/>
      <c r="H169" s="62"/>
      <c r="I169" s="21"/>
    </row>
    <row r="170" spans="1:9" ht="19.5" customHeight="1">
      <c r="A170" s="190" t="s">
        <v>130</v>
      </c>
      <c r="B170" s="130"/>
      <c r="C170" s="35">
        <f>C167*C168*C169</f>
        <v>52.89293202564384</v>
      </c>
      <c r="D170" s="36" t="s">
        <v>131</v>
      </c>
      <c r="E170" s="37" t="s">
        <v>99</v>
      </c>
      <c r="G170" s="67"/>
      <c r="H170" s="62"/>
      <c r="I170" s="21"/>
    </row>
    <row r="171" spans="1:9" ht="19.5" customHeight="1">
      <c r="A171" s="129" t="s">
        <v>293</v>
      </c>
      <c r="B171" s="130"/>
      <c r="C171" s="35">
        <f>D76</f>
        <v>0.67</v>
      </c>
      <c r="D171" s="36" t="s">
        <v>268</v>
      </c>
      <c r="E171" s="37" t="s">
        <v>51</v>
      </c>
      <c r="G171" s="67"/>
      <c r="H171" s="62"/>
      <c r="I171" s="21"/>
    </row>
    <row r="172" spans="1:9" ht="19.5" customHeight="1">
      <c r="A172" s="129" t="s">
        <v>314</v>
      </c>
      <c r="B172" s="130"/>
      <c r="C172" s="35">
        <f>D75</f>
        <v>25</v>
      </c>
      <c r="D172" s="36" t="s">
        <v>195</v>
      </c>
      <c r="E172" s="37" t="s">
        <v>51</v>
      </c>
      <c r="G172" s="64"/>
      <c r="H172" s="62"/>
      <c r="I172" s="21"/>
    </row>
    <row r="173" spans="1:9" ht="19.5" customHeight="1" thickBot="1">
      <c r="A173" s="146" t="s">
        <v>232</v>
      </c>
      <c r="B173" s="147"/>
      <c r="C173" s="35">
        <f>C170*C171*C172</f>
        <v>885.9566114295344</v>
      </c>
      <c r="D173" s="39" t="s">
        <v>196</v>
      </c>
      <c r="E173" s="37" t="s">
        <v>99</v>
      </c>
      <c r="G173" s="64"/>
      <c r="H173" s="62"/>
      <c r="I173" s="21"/>
    </row>
    <row r="174" spans="1:9" ht="19.5" customHeight="1">
      <c r="A174" s="163" t="s">
        <v>133</v>
      </c>
      <c r="B174" s="185"/>
      <c r="C174" s="138"/>
      <c r="D174" s="138"/>
      <c r="E174" s="139"/>
      <c r="G174" s="64"/>
      <c r="H174" s="62"/>
      <c r="I174" s="21"/>
    </row>
    <row r="175" spans="1:9" ht="19.5" customHeight="1">
      <c r="A175" s="80" t="s">
        <v>323</v>
      </c>
      <c r="B175" s="81"/>
      <c r="C175" s="53" t="s">
        <v>42</v>
      </c>
      <c r="D175" s="123" t="s">
        <v>43</v>
      </c>
      <c r="E175" s="57" t="s">
        <v>44</v>
      </c>
      <c r="G175" s="64"/>
      <c r="H175" s="62"/>
      <c r="I175" s="21"/>
    </row>
    <row r="176" spans="1:9" ht="19.5" customHeight="1">
      <c r="A176" s="129" t="s">
        <v>134</v>
      </c>
      <c r="B176" s="130"/>
      <c r="C176" s="35">
        <f>C163-C167</f>
        <v>154.89623013698633</v>
      </c>
      <c r="D176" s="36" t="s">
        <v>59</v>
      </c>
      <c r="E176" s="37" t="s">
        <v>269</v>
      </c>
      <c r="G176" s="64"/>
      <c r="H176" s="62"/>
      <c r="I176" s="21"/>
    </row>
    <row r="177" spans="1:9" ht="19.5" customHeight="1">
      <c r="A177" s="129" t="s">
        <v>320</v>
      </c>
      <c r="B177" s="130"/>
      <c r="C177" s="35">
        <f>D51</f>
        <v>0.23</v>
      </c>
      <c r="D177" s="36" t="s">
        <v>61</v>
      </c>
      <c r="E177" s="37" t="s">
        <v>51</v>
      </c>
      <c r="G177" s="64"/>
      <c r="H177" s="62"/>
      <c r="I177" s="21"/>
    </row>
    <row r="178" spans="1:9" ht="19.5" customHeight="1">
      <c r="A178" s="129" t="s">
        <v>317</v>
      </c>
      <c r="B178" s="130"/>
      <c r="C178" s="35">
        <f>D52</f>
        <v>0.01</v>
      </c>
      <c r="D178" s="36" t="s">
        <v>63</v>
      </c>
      <c r="E178" s="37" t="s">
        <v>51</v>
      </c>
      <c r="G178" s="64"/>
      <c r="H178" s="62"/>
      <c r="I178" s="21"/>
    </row>
    <row r="179" spans="1:9" ht="19.5" customHeight="1">
      <c r="A179" s="190" t="s">
        <v>130</v>
      </c>
      <c r="B179" s="130"/>
      <c r="C179" s="35">
        <f>C176*C177*C178</f>
        <v>0.3562613293150686</v>
      </c>
      <c r="D179" s="36" t="s">
        <v>131</v>
      </c>
      <c r="E179" s="37" t="s">
        <v>99</v>
      </c>
      <c r="G179" s="64"/>
      <c r="H179" s="62"/>
      <c r="I179" s="21"/>
    </row>
    <row r="180" spans="1:9" ht="19.5" customHeight="1">
      <c r="A180" s="129" t="s">
        <v>293</v>
      </c>
      <c r="B180" s="130"/>
      <c r="C180" s="35">
        <f>D76</f>
        <v>0.67</v>
      </c>
      <c r="D180" s="36" t="s">
        <v>132</v>
      </c>
      <c r="E180" s="37" t="s">
        <v>51</v>
      </c>
      <c r="G180" s="64"/>
      <c r="H180" s="62"/>
      <c r="I180" s="21"/>
    </row>
    <row r="181" spans="1:9" ht="19.5" customHeight="1">
      <c r="A181" s="129" t="s">
        <v>314</v>
      </c>
      <c r="B181" s="130"/>
      <c r="C181" s="35">
        <f>D75</f>
        <v>25</v>
      </c>
      <c r="D181" s="36" t="s">
        <v>195</v>
      </c>
      <c r="E181" s="37" t="s">
        <v>51</v>
      </c>
      <c r="G181" s="64"/>
      <c r="H181" s="62"/>
      <c r="I181" s="21"/>
    </row>
    <row r="182" spans="1:9" ht="19.5" customHeight="1" thickBot="1">
      <c r="A182" s="146" t="s">
        <v>232</v>
      </c>
      <c r="B182" s="147"/>
      <c r="C182" s="38">
        <f>C179*C180*C181</f>
        <v>5.967377266027399</v>
      </c>
      <c r="D182" s="39" t="s">
        <v>196</v>
      </c>
      <c r="E182" s="40" t="s">
        <v>99</v>
      </c>
      <c r="G182" s="64"/>
      <c r="H182" s="62"/>
      <c r="I182" s="21"/>
    </row>
    <row r="183" spans="1:9" ht="19.5" customHeight="1">
      <c r="A183" s="200"/>
      <c r="B183" s="201"/>
      <c r="C183" s="41"/>
      <c r="D183" s="28"/>
      <c r="E183" s="54"/>
      <c r="G183" s="64"/>
      <c r="H183" s="62"/>
      <c r="I183" s="21"/>
    </row>
    <row r="184" spans="1:9" ht="19.5" customHeight="1">
      <c r="A184" s="157" t="s">
        <v>325</v>
      </c>
      <c r="B184" s="158"/>
      <c r="C184" s="158"/>
      <c r="D184" s="158"/>
      <c r="E184" s="159"/>
      <c r="G184" s="64"/>
      <c r="H184" s="62"/>
      <c r="I184" s="21"/>
    </row>
    <row r="185" spans="1:9" ht="19.5" customHeight="1">
      <c r="A185" s="148" t="s">
        <v>267</v>
      </c>
      <c r="B185" s="149"/>
      <c r="C185" s="149"/>
      <c r="D185" s="149"/>
      <c r="E185" s="150"/>
      <c r="G185" s="64"/>
      <c r="H185" s="62"/>
      <c r="I185" s="21"/>
    </row>
    <row r="186" spans="1:9" ht="19.5" customHeight="1">
      <c r="A186" s="80" t="s">
        <v>323</v>
      </c>
      <c r="B186" s="81"/>
      <c r="C186" s="53" t="s">
        <v>42</v>
      </c>
      <c r="D186" s="123" t="s">
        <v>43</v>
      </c>
      <c r="E186" s="57" t="s">
        <v>44</v>
      </c>
      <c r="G186" s="64"/>
      <c r="H186" s="62"/>
      <c r="I186" s="21"/>
    </row>
    <row r="187" spans="1:9" ht="19.5" customHeight="1">
      <c r="A187" s="125" t="s">
        <v>135</v>
      </c>
      <c r="B187" s="126"/>
      <c r="C187" s="126"/>
      <c r="D187" s="126"/>
      <c r="E187" s="153"/>
      <c r="G187" s="64"/>
      <c r="H187" s="62"/>
      <c r="I187" s="21"/>
    </row>
    <row r="188" spans="1:9" ht="19.5" customHeight="1">
      <c r="A188" s="125" t="s">
        <v>16</v>
      </c>
      <c r="B188" s="126"/>
      <c r="C188" s="35">
        <f>D13*D14/D7</f>
        <v>210</v>
      </c>
      <c r="D188" s="36" t="s">
        <v>217</v>
      </c>
      <c r="E188" s="37" t="s">
        <v>69</v>
      </c>
      <c r="G188" s="64"/>
      <c r="H188" s="62"/>
      <c r="I188" s="21"/>
    </row>
    <row r="189" spans="1:9" ht="19.5" customHeight="1">
      <c r="A189" s="129" t="s">
        <v>296</v>
      </c>
      <c r="B189" s="130"/>
      <c r="C189" s="35">
        <f>D55</f>
        <v>9.5</v>
      </c>
      <c r="D189" s="36" t="s">
        <v>201</v>
      </c>
      <c r="E189" s="37" t="s">
        <v>51</v>
      </c>
      <c r="G189" s="64"/>
      <c r="H189" s="62"/>
      <c r="I189" s="21"/>
    </row>
    <row r="190" spans="1:9" ht="19.5" customHeight="1" thickBot="1">
      <c r="A190" s="146" t="s">
        <v>232</v>
      </c>
      <c r="B190" s="147"/>
      <c r="C190" s="35">
        <f>C188*C189</f>
        <v>1995</v>
      </c>
      <c r="D190" s="39" t="s">
        <v>196</v>
      </c>
      <c r="E190" s="37" t="s">
        <v>99</v>
      </c>
      <c r="G190" s="64"/>
      <c r="H190" s="62"/>
      <c r="I190" s="21"/>
    </row>
    <row r="191" spans="1:9" ht="19.5" customHeight="1">
      <c r="A191" s="137" t="s">
        <v>266</v>
      </c>
      <c r="B191" s="138"/>
      <c r="C191" s="138"/>
      <c r="D191" s="138"/>
      <c r="E191" s="139"/>
      <c r="G191" s="64"/>
      <c r="H191" s="62"/>
      <c r="I191" s="21"/>
    </row>
    <row r="192" spans="1:9" ht="19.5" customHeight="1">
      <c r="A192" s="80" t="s">
        <v>323</v>
      </c>
      <c r="B192" s="81"/>
      <c r="C192" s="53" t="s">
        <v>42</v>
      </c>
      <c r="D192" s="123" t="s">
        <v>43</v>
      </c>
      <c r="E192" s="57" t="s">
        <v>44</v>
      </c>
      <c r="G192" s="64"/>
      <c r="H192" s="62"/>
      <c r="I192" s="21"/>
    </row>
    <row r="193" spans="1:9" ht="19.5" customHeight="1">
      <c r="A193" s="134" t="s">
        <v>19</v>
      </c>
      <c r="B193" s="128"/>
      <c r="C193" s="35">
        <f>D16*D17</f>
        <v>97500</v>
      </c>
      <c r="D193" s="36" t="s">
        <v>220</v>
      </c>
      <c r="E193" s="37" t="s">
        <v>69</v>
      </c>
      <c r="F193" s="69"/>
      <c r="G193" s="64"/>
      <c r="H193" s="62"/>
      <c r="I193" s="21"/>
    </row>
    <row r="194" spans="1:9" ht="19.5" customHeight="1">
      <c r="A194" s="129" t="s">
        <v>136</v>
      </c>
      <c r="B194" s="130"/>
      <c r="C194" s="35">
        <f>D18*D19</f>
        <v>97500</v>
      </c>
      <c r="D194" s="36" t="s">
        <v>220</v>
      </c>
      <c r="E194" s="37" t="s">
        <v>69</v>
      </c>
      <c r="F194" s="69"/>
      <c r="G194" s="64"/>
      <c r="H194" s="62"/>
      <c r="I194" s="21"/>
    </row>
    <row r="195" spans="1:9" ht="19.5" customHeight="1">
      <c r="A195" s="129" t="s">
        <v>137</v>
      </c>
      <c r="B195" s="130"/>
      <c r="C195" s="35">
        <f>C193-C194</f>
        <v>0</v>
      </c>
      <c r="D195" s="36" t="s">
        <v>220</v>
      </c>
      <c r="E195" s="37" t="s">
        <v>99</v>
      </c>
      <c r="G195" s="64"/>
      <c r="H195" s="62"/>
      <c r="I195" s="21"/>
    </row>
    <row r="196" spans="1:9" ht="19.5" customHeight="1">
      <c r="A196" s="129" t="s">
        <v>296</v>
      </c>
      <c r="B196" s="130"/>
      <c r="C196" s="35">
        <f>D55</f>
        <v>9.5</v>
      </c>
      <c r="D196" s="36" t="s">
        <v>201</v>
      </c>
      <c r="E196" s="37" t="s">
        <v>51</v>
      </c>
      <c r="G196" s="64"/>
      <c r="H196" s="62"/>
      <c r="I196" s="21"/>
    </row>
    <row r="197" spans="1:9" ht="19.5" customHeight="1">
      <c r="A197" s="129" t="s">
        <v>185</v>
      </c>
      <c r="B197" s="130"/>
      <c r="C197" s="35">
        <f>D7</f>
        <v>150</v>
      </c>
      <c r="D197" s="36" t="s">
        <v>138</v>
      </c>
      <c r="E197" s="37" t="s">
        <v>69</v>
      </c>
      <c r="G197" s="64"/>
      <c r="H197" s="62"/>
      <c r="I197" s="21"/>
    </row>
    <row r="198" spans="1:9" ht="19.5" customHeight="1" thickBot="1">
      <c r="A198" s="146" t="s">
        <v>232</v>
      </c>
      <c r="B198" s="147"/>
      <c r="C198" s="35">
        <f>C195*C196/C197</f>
        <v>0</v>
      </c>
      <c r="D198" s="39" t="s">
        <v>196</v>
      </c>
      <c r="E198" s="37" t="s">
        <v>99</v>
      </c>
      <c r="G198" s="64"/>
      <c r="H198" s="62"/>
      <c r="I198" s="21"/>
    </row>
    <row r="199" spans="1:9" ht="19.5" customHeight="1">
      <c r="A199" s="137" t="s">
        <v>265</v>
      </c>
      <c r="B199" s="138"/>
      <c r="C199" s="138"/>
      <c r="D199" s="138"/>
      <c r="E199" s="139"/>
      <c r="G199" s="64"/>
      <c r="H199" s="62"/>
      <c r="I199" s="21"/>
    </row>
    <row r="200" spans="1:9" ht="19.5" customHeight="1">
      <c r="A200" s="80" t="s">
        <v>323</v>
      </c>
      <c r="B200" s="81"/>
      <c r="C200" s="53" t="s">
        <v>42</v>
      </c>
      <c r="D200" s="123" t="s">
        <v>43</v>
      </c>
      <c r="E200" s="57" t="s">
        <v>44</v>
      </c>
      <c r="G200" s="64"/>
      <c r="H200" s="62"/>
      <c r="I200" s="21"/>
    </row>
    <row r="201" spans="1:9" ht="19.5" customHeight="1">
      <c r="A201" s="125" t="s">
        <v>139</v>
      </c>
      <c r="B201" s="126"/>
      <c r="C201" s="35">
        <f>D24</f>
        <v>0</v>
      </c>
      <c r="D201" s="36" t="s">
        <v>140</v>
      </c>
      <c r="E201" s="37" t="s">
        <v>69</v>
      </c>
      <c r="G201" s="64"/>
      <c r="H201" s="62"/>
      <c r="I201" s="21"/>
    </row>
    <row r="202" spans="1:9" ht="19.5" customHeight="1">
      <c r="A202" s="129" t="s">
        <v>297</v>
      </c>
      <c r="B202" s="130"/>
      <c r="C202" s="35">
        <f>D56</f>
        <v>0.6</v>
      </c>
      <c r="D202" s="36" t="s">
        <v>219</v>
      </c>
      <c r="E202" s="37" t="s">
        <v>51</v>
      </c>
      <c r="F202" s="66"/>
      <c r="G202" s="64"/>
      <c r="H202" s="62"/>
      <c r="I202" s="21"/>
    </row>
    <row r="203" spans="1:9" ht="19.5" customHeight="1" thickBot="1">
      <c r="A203" s="146" t="s">
        <v>232</v>
      </c>
      <c r="B203" s="147"/>
      <c r="C203" s="35">
        <f>C201*C202</f>
        <v>0</v>
      </c>
      <c r="D203" s="39" t="s">
        <v>196</v>
      </c>
      <c r="E203" s="37" t="s">
        <v>99</v>
      </c>
      <c r="G203" s="64"/>
      <c r="H203" s="62"/>
      <c r="I203" s="21"/>
    </row>
    <row r="204" spans="1:9" ht="19.5" customHeight="1">
      <c r="A204" s="137" t="s">
        <v>264</v>
      </c>
      <c r="B204" s="138"/>
      <c r="C204" s="138"/>
      <c r="D204" s="138"/>
      <c r="E204" s="139"/>
      <c r="G204" s="64"/>
      <c r="H204" s="62"/>
      <c r="I204" s="21"/>
    </row>
    <row r="205" spans="1:9" ht="19.5" customHeight="1">
      <c r="A205" s="80" t="s">
        <v>323</v>
      </c>
      <c r="B205" s="81"/>
      <c r="C205" s="53" t="s">
        <v>42</v>
      </c>
      <c r="D205" s="123" t="s">
        <v>43</v>
      </c>
      <c r="E205" s="57" t="s">
        <v>44</v>
      </c>
      <c r="G205" s="64"/>
      <c r="H205" s="62"/>
      <c r="I205" s="21"/>
    </row>
    <row r="206" spans="1:9" ht="19.5" customHeight="1">
      <c r="A206" s="125" t="s">
        <v>288</v>
      </c>
      <c r="B206" s="126"/>
      <c r="C206" s="126"/>
      <c r="D206" s="126"/>
      <c r="E206" s="153"/>
      <c r="G206" s="64"/>
      <c r="H206" s="62"/>
      <c r="I206" s="21"/>
    </row>
    <row r="207" spans="1:9" ht="19.5" customHeight="1">
      <c r="A207" s="125" t="s">
        <v>191</v>
      </c>
      <c r="B207" s="126"/>
      <c r="C207" s="35">
        <f>D25-D25*D26/100</f>
        <v>2094.4</v>
      </c>
      <c r="D207" s="36" t="s">
        <v>331</v>
      </c>
      <c r="E207" s="37" t="s">
        <v>69</v>
      </c>
      <c r="G207" s="64"/>
      <c r="H207" s="62"/>
      <c r="I207" s="21"/>
    </row>
    <row r="208" spans="1:9" ht="19.5" customHeight="1">
      <c r="A208" s="129" t="s">
        <v>298</v>
      </c>
      <c r="B208" s="130"/>
      <c r="C208" s="35">
        <f>D57</f>
        <v>0.65</v>
      </c>
      <c r="D208" s="36" t="s">
        <v>202</v>
      </c>
      <c r="E208" s="37" t="s">
        <v>51</v>
      </c>
      <c r="F208" s="66"/>
      <c r="G208" s="64"/>
      <c r="H208" s="62"/>
      <c r="I208" s="21"/>
    </row>
    <row r="209" spans="1:9" ht="19.5" customHeight="1">
      <c r="A209" s="151" t="s">
        <v>263</v>
      </c>
      <c r="B209" s="152"/>
      <c r="C209" s="35">
        <f>C207*C208</f>
        <v>1361.3600000000001</v>
      </c>
      <c r="D209" s="36" t="s">
        <v>196</v>
      </c>
      <c r="E209" s="37" t="s">
        <v>99</v>
      </c>
      <c r="F209" s="63"/>
      <c r="G209" s="160"/>
      <c r="H209" s="202"/>
      <c r="I209" s="21"/>
    </row>
    <row r="210" spans="1:9" ht="19.5" customHeight="1">
      <c r="A210" s="125" t="s">
        <v>141</v>
      </c>
      <c r="B210" s="126"/>
      <c r="C210" s="126"/>
      <c r="D210" s="203"/>
      <c r="E210" s="153"/>
      <c r="G210" s="64"/>
      <c r="H210" s="62"/>
      <c r="I210" s="21"/>
    </row>
    <row r="211" spans="1:9" ht="19.5" customHeight="1">
      <c r="A211" s="125" t="s">
        <v>186</v>
      </c>
      <c r="B211" s="126"/>
      <c r="C211" s="35">
        <f>D25-C207</f>
        <v>369.5999999999999</v>
      </c>
      <c r="D211" s="36" t="s">
        <v>331</v>
      </c>
      <c r="E211" s="37" t="s">
        <v>69</v>
      </c>
      <c r="F211" s="69"/>
      <c r="G211" s="64"/>
      <c r="H211" s="62"/>
      <c r="I211" s="21"/>
    </row>
    <row r="212" spans="1:9" ht="19.5" customHeight="1">
      <c r="A212" s="129" t="s">
        <v>299</v>
      </c>
      <c r="B212" s="130"/>
      <c r="C212" s="35">
        <f>D58</f>
        <v>2.002262443438914</v>
      </c>
      <c r="D212" s="36" t="s">
        <v>332</v>
      </c>
      <c r="E212" s="37" t="s">
        <v>51</v>
      </c>
      <c r="F212" s="69"/>
      <c r="G212" s="64"/>
      <c r="H212" s="62"/>
      <c r="I212" s="21"/>
    </row>
    <row r="213" spans="1:9" ht="19.5" customHeight="1">
      <c r="A213" s="151" t="s">
        <v>262</v>
      </c>
      <c r="B213" s="152"/>
      <c r="C213" s="35">
        <f>C211*C212</f>
        <v>740.0361990950224</v>
      </c>
      <c r="D213" s="75" t="s">
        <v>196</v>
      </c>
      <c r="E213" s="37" t="s">
        <v>99</v>
      </c>
      <c r="G213" s="160"/>
      <c r="H213" s="202"/>
      <c r="I213" s="21"/>
    </row>
    <row r="214" spans="1:9" ht="19.5" customHeight="1" thickBot="1">
      <c r="A214" s="151" t="s">
        <v>261</v>
      </c>
      <c r="B214" s="152"/>
      <c r="C214" s="38">
        <f>C209+C213</f>
        <v>2101.3961990950224</v>
      </c>
      <c r="D214" s="39" t="s">
        <v>196</v>
      </c>
      <c r="E214" s="40" t="s">
        <v>99</v>
      </c>
      <c r="F214" s="63"/>
      <c r="G214" s="160"/>
      <c r="H214" s="198"/>
      <c r="I214" s="21"/>
    </row>
    <row r="215" spans="1:9" ht="19.5" customHeight="1">
      <c r="A215" s="137" t="s">
        <v>260</v>
      </c>
      <c r="B215" s="138"/>
      <c r="C215" s="138"/>
      <c r="D215" s="138"/>
      <c r="E215" s="139"/>
      <c r="G215" s="65"/>
      <c r="H215" s="64"/>
      <c r="I215" s="21"/>
    </row>
    <row r="216" spans="1:9" ht="19.5" customHeight="1">
      <c r="A216" s="80" t="s">
        <v>323</v>
      </c>
      <c r="B216" s="81"/>
      <c r="C216" s="53" t="s">
        <v>42</v>
      </c>
      <c r="D216" s="123" t="s">
        <v>43</v>
      </c>
      <c r="E216" s="57" t="s">
        <v>44</v>
      </c>
      <c r="G216" s="65"/>
      <c r="H216" s="64"/>
      <c r="I216" s="21"/>
    </row>
    <row r="217" spans="1:9" ht="19.5" customHeight="1">
      <c r="A217" s="125" t="s">
        <v>142</v>
      </c>
      <c r="B217" s="126"/>
      <c r="C217" s="35">
        <f>D28</f>
        <v>4500</v>
      </c>
      <c r="D217" s="36" t="s">
        <v>143</v>
      </c>
      <c r="E217" s="37" t="s">
        <v>69</v>
      </c>
      <c r="G217" s="65"/>
      <c r="H217" s="64"/>
      <c r="I217" s="21"/>
    </row>
    <row r="218" spans="1:9" ht="19.5" customHeight="1">
      <c r="A218" s="129" t="s">
        <v>300</v>
      </c>
      <c r="B218" s="130"/>
      <c r="C218" s="35">
        <f>D59</f>
        <v>0.44</v>
      </c>
      <c r="D218" s="36" t="s">
        <v>203</v>
      </c>
      <c r="E218" s="37" t="s">
        <v>69</v>
      </c>
      <c r="G218" s="65"/>
      <c r="H218" s="64"/>
      <c r="I218" s="21"/>
    </row>
    <row r="219" spans="1:9" ht="19.5" customHeight="1" thickBot="1">
      <c r="A219" s="199" t="s">
        <v>144</v>
      </c>
      <c r="B219" s="152"/>
      <c r="C219" s="38">
        <f>C217*C218</f>
        <v>1980</v>
      </c>
      <c r="D219" s="39" t="s">
        <v>196</v>
      </c>
      <c r="E219" s="40" t="s">
        <v>99</v>
      </c>
      <c r="G219" s="65"/>
      <c r="H219" s="64"/>
      <c r="I219" s="21"/>
    </row>
    <row r="220" spans="1:9" ht="19.5" customHeight="1">
      <c r="A220" s="137" t="s">
        <v>259</v>
      </c>
      <c r="B220" s="138"/>
      <c r="C220" s="138"/>
      <c r="D220" s="138"/>
      <c r="E220" s="139"/>
      <c r="G220" s="65"/>
      <c r="H220" s="68"/>
      <c r="I220" s="21"/>
    </row>
    <row r="221" spans="1:9" ht="19.5" customHeight="1">
      <c r="A221" s="80" t="s">
        <v>323</v>
      </c>
      <c r="B221" s="81"/>
      <c r="C221" s="53" t="s">
        <v>42</v>
      </c>
      <c r="D221" s="123" t="s">
        <v>43</v>
      </c>
      <c r="E221" s="57" t="s">
        <v>44</v>
      </c>
      <c r="G221" s="65"/>
      <c r="H221" s="68"/>
      <c r="I221" s="21"/>
    </row>
    <row r="222" spans="1:9" ht="19.5" customHeight="1">
      <c r="A222" s="125" t="s">
        <v>142</v>
      </c>
      <c r="B222" s="126"/>
      <c r="C222" s="35">
        <f>D29</f>
        <v>500</v>
      </c>
      <c r="D222" s="36" t="s">
        <v>143</v>
      </c>
      <c r="E222" s="37" t="s">
        <v>69</v>
      </c>
      <c r="G222" s="65"/>
      <c r="H222" s="64"/>
      <c r="I222" s="21"/>
    </row>
    <row r="223" spans="1:9" ht="19.5" customHeight="1">
      <c r="A223" s="129" t="s">
        <v>300</v>
      </c>
      <c r="B223" s="130"/>
      <c r="C223" s="35">
        <f>D60</f>
        <v>0.47</v>
      </c>
      <c r="D223" s="36" t="s">
        <v>203</v>
      </c>
      <c r="E223" s="37" t="s">
        <v>69</v>
      </c>
      <c r="F223" s="69"/>
      <c r="G223" s="65"/>
      <c r="H223" s="64"/>
      <c r="I223" s="21"/>
    </row>
    <row r="224" spans="1:9" ht="19.5" customHeight="1" thickBot="1">
      <c r="A224" s="146" t="s">
        <v>232</v>
      </c>
      <c r="B224" s="147"/>
      <c r="C224" s="38">
        <f>C222*C223</f>
        <v>235</v>
      </c>
      <c r="D224" s="39" t="s">
        <v>196</v>
      </c>
      <c r="E224" s="40" t="s">
        <v>99</v>
      </c>
      <c r="G224" s="65"/>
      <c r="H224" s="64"/>
      <c r="I224" s="21"/>
    </row>
    <row r="225" spans="1:9" ht="19.5" customHeight="1">
      <c r="A225" s="137" t="s">
        <v>258</v>
      </c>
      <c r="B225" s="138"/>
      <c r="C225" s="138"/>
      <c r="D225" s="138"/>
      <c r="E225" s="139"/>
      <c r="G225" s="65"/>
      <c r="H225" s="64"/>
      <c r="I225" s="21"/>
    </row>
    <row r="226" spans="1:9" ht="19.5" customHeight="1">
      <c r="A226" s="80" t="s">
        <v>323</v>
      </c>
      <c r="B226" s="81"/>
      <c r="C226" s="53" t="s">
        <v>42</v>
      </c>
      <c r="D226" s="123" t="s">
        <v>43</v>
      </c>
      <c r="E226" s="57" t="s">
        <v>44</v>
      </c>
      <c r="G226" s="65"/>
      <c r="H226" s="64"/>
      <c r="I226" s="21"/>
    </row>
    <row r="227" spans="1:9" ht="19.5" customHeight="1">
      <c r="A227" s="125" t="s">
        <v>145</v>
      </c>
      <c r="B227" s="126"/>
      <c r="C227" s="35">
        <f>D27</f>
        <v>50</v>
      </c>
      <c r="D227" s="36" t="s">
        <v>146</v>
      </c>
      <c r="E227" s="37" t="s">
        <v>69</v>
      </c>
      <c r="G227" s="65"/>
      <c r="H227" s="64"/>
      <c r="I227" s="21"/>
    </row>
    <row r="228" spans="1:9" ht="19.5" customHeight="1">
      <c r="A228" s="129" t="s">
        <v>301</v>
      </c>
      <c r="B228" s="130"/>
      <c r="C228" s="35">
        <f>D61</f>
        <v>1.5</v>
      </c>
      <c r="D228" s="36" t="s">
        <v>204</v>
      </c>
      <c r="E228" s="37" t="s">
        <v>51</v>
      </c>
      <c r="G228" s="65"/>
      <c r="H228" s="64"/>
      <c r="I228" s="21"/>
    </row>
    <row r="229" spans="1:9" ht="19.5" customHeight="1" thickBot="1">
      <c r="A229" s="146" t="s">
        <v>232</v>
      </c>
      <c r="B229" s="147"/>
      <c r="C229" s="38">
        <f>C227*C228</f>
        <v>75</v>
      </c>
      <c r="D229" s="39" t="s">
        <v>196</v>
      </c>
      <c r="E229" s="40" t="s">
        <v>99</v>
      </c>
      <c r="G229" s="65"/>
      <c r="H229" s="64"/>
      <c r="I229" s="21"/>
    </row>
    <row r="230" spans="1:9" ht="19.5" customHeight="1">
      <c r="A230" s="137" t="s">
        <v>257</v>
      </c>
      <c r="B230" s="138"/>
      <c r="C230" s="138"/>
      <c r="D230" s="138"/>
      <c r="E230" s="139"/>
      <c r="G230" s="65"/>
      <c r="H230" s="64"/>
      <c r="I230" s="21"/>
    </row>
    <row r="231" spans="1:9" ht="19.5" customHeight="1">
      <c r="A231" s="80" t="s">
        <v>323</v>
      </c>
      <c r="B231" s="81"/>
      <c r="C231" s="53" t="s">
        <v>42</v>
      </c>
      <c r="D231" s="123" t="s">
        <v>43</v>
      </c>
      <c r="E231" s="57" t="s">
        <v>44</v>
      </c>
      <c r="G231" s="65"/>
      <c r="H231" s="64"/>
      <c r="I231" s="21"/>
    </row>
    <row r="232" spans="1:9" ht="19.5" customHeight="1">
      <c r="A232" s="125" t="s">
        <v>147</v>
      </c>
      <c r="B232" s="126"/>
      <c r="C232" s="35">
        <f>D30</f>
        <v>350</v>
      </c>
      <c r="D232" s="36" t="s">
        <v>187</v>
      </c>
      <c r="E232" s="37" t="s">
        <v>69</v>
      </c>
      <c r="G232" s="65"/>
      <c r="H232" s="64"/>
      <c r="I232" s="21"/>
    </row>
    <row r="233" spans="1:9" ht="19.5" customHeight="1">
      <c r="A233" s="129" t="s">
        <v>302</v>
      </c>
      <c r="B233" s="130"/>
      <c r="C233" s="35">
        <f>D62</f>
        <v>0.3</v>
      </c>
      <c r="D233" s="36" t="s">
        <v>205</v>
      </c>
      <c r="E233" s="37" t="s">
        <v>51</v>
      </c>
      <c r="G233" s="65"/>
      <c r="H233" s="64"/>
      <c r="I233" s="21"/>
    </row>
    <row r="234" spans="1:9" ht="19.5" customHeight="1" thickBot="1">
      <c r="A234" s="146" t="s">
        <v>232</v>
      </c>
      <c r="B234" s="147"/>
      <c r="C234" s="38">
        <f>C232*C233</f>
        <v>105</v>
      </c>
      <c r="D234" s="39" t="s">
        <v>196</v>
      </c>
      <c r="E234" s="40" t="s">
        <v>99</v>
      </c>
      <c r="G234" s="65"/>
      <c r="H234" s="64"/>
      <c r="I234" s="21"/>
    </row>
    <row r="235" spans="1:9" ht="19.5" customHeight="1">
      <c r="A235" s="137" t="s">
        <v>256</v>
      </c>
      <c r="B235" s="138"/>
      <c r="C235" s="138"/>
      <c r="D235" s="138"/>
      <c r="E235" s="139"/>
      <c r="G235" s="65"/>
      <c r="H235" s="64"/>
      <c r="I235" s="21"/>
    </row>
    <row r="236" spans="1:9" ht="19.5" customHeight="1">
      <c r="A236" s="80" t="s">
        <v>323</v>
      </c>
      <c r="B236" s="81"/>
      <c r="C236" s="53" t="s">
        <v>42</v>
      </c>
      <c r="D236" s="123" t="s">
        <v>43</v>
      </c>
      <c r="E236" s="57" t="s">
        <v>44</v>
      </c>
      <c r="G236" s="65"/>
      <c r="H236" s="64"/>
      <c r="I236" s="21"/>
    </row>
    <row r="237" spans="1:9" ht="19.5" customHeight="1">
      <c r="A237" s="125" t="s">
        <v>148</v>
      </c>
      <c r="B237" s="126"/>
      <c r="C237" s="35">
        <v>20000</v>
      </c>
      <c r="D237" s="36" t="s">
        <v>188</v>
      </c>
      <c r="E237" s="37" t="s">
        <v>69</v>
      </c>
      <c r="G237" s="65"/>
      <c r="H237" s="64"/>
      <c r="I237" s="21"/>
    </row>
    <row r="238" spans="1:9" ht="19.5" customHeight="1">
      <c r="A238" s="129" t="s">
        <v>303</v>
      </c>
      <c r="B238" s="130"/>
      <c r="C238" s="58">
        <v>0.0004</v>
      </c>
      <c r="D238" s="36" t="s">
        <v>218</v>
      </c>
      <c r="E238" s="37" t="s">
        <v>51</v>
      </c>
      <c r="G238" s="65"/>
      <c r="H238" s="64"/>
      <c r="I238" s="21"/>
    </row>
    <row r="239" spans="1:9" ht="19.5" customHeight="1" thickBot="1">
      <c r="A239" s="146" t="s">
        <v>232</v>
      </c>
      <c r="B239" s="147"/>
      <c r="C239" s="38">
        <f>C237*C238</f>
        <v>8</v>
      </c>
      <c r="D239" s="39" t="s">
        <v>196</v>
      </c>
      <c r="E239" s="40" t="s">
        <v>99</v>
      </c>
      <c r="G239" s="65"/>
      <c r="H239" s="64"/>
      <c r="I239" s="21"/>
    </row>
    <row r="240" spans="1:9" ht="19.5" customHeight="1">
      <c r="A240" s="137" t="s">
        <v>255</v>
      </c>
      <c r="B240" s="138"/>
      <c r="C240" s="138"/>
      <c r="D240" s="138"/>
      <c r="E240" s="139"/>
      <c r="G240" s="65"/>
      <c r="H240" s="64"/>
      <c r="I240" s="21"/>
    </row>
    <row r="241" spans="1:9" ht="19.5" customHeight="1">
      <c r="A241" s="80" t="s">
        <v>323</v>
      </c>
      <c r="B241" s="81"/>
      <c r="C241" s="53" t="s">
        <v>42</v>
      </c>
      <c r="D241" s="123" t="s">
        <v>43</v>
      </c>
      <c r="E241" s="57" t="s">
        <v>44</v>
      </c>
      <c r="G241" s="65"/>
      <c r="H241" s="64"/>
      <c r="I241" s="21"/>
    </row>
    <row r="242" spans="1:9" ht="19.5" customHeight="1">
      <c r="A242" s="125" t="s">
        <v>149</v>
      </c>
      <c r="B242" s="126"/>
      <c r="C242" s="126"/>
      <c r="D242" s="126"/>
      <c r="E242" s="153"/>
      <c r="G242" s="65"/>
      <c r="H242" s="64"/>
      <c r="I242" s="21"/>
    </row>
    <row r="243" spans="1:9" ht="19.5" customHeight="1">
      <c r="A243" s="125" t="s">
        <v>36</v>
      </c>
      <c r="B243" s="126"/>
      <c r="C243" s="35">
        <f>D32</f>
        <v>320</v>
      </c>
      <c r="D243" s="47" t="s">
        <v>150</v>
      </c>
      <c r="E243" s="37" t="s">
        <v>69</v>
      </c>
      <c r="G243" s="65"/>
      <c r="H243" s="64"/>
      <c r="I243" s="21"/>
    </row>
    <row r="244" spans="1:9" ht="19.5" customHeight="1">
      <c r="A244" s="129" t="s">
        <v>313</v>
      </c>
      <c r="B244" s="130"/>
      <c r="C244" s="71">
        <f>D80</f>
        <v>0.474</v>
      </c>
      <c r="D244" s="36" t="s">
        <v>207</v>
      </c>
      <c r="E244" s="37" t="s">
        <v>51</v>
      </c>
      <c r="G244" s="65"/>
      <c r="H244" s="64"/>
      <c r="I244" s="21"/>
    </row>
    <row r="245" spans="1:9" ht="19.5" customHeight="1">
      <c r="A245" s="127" t="s">
        <v>252</v>
      </c>
      <c r="B245" s="128"/>
      <c r="C245" s="35">
        <f>C243*C244</f>
        <v>151.68</v>
      </c>
      <c r="D245" s="75" t="s">
        <v>196</v>
      </c>
      <c r="E245" s="37" t="s">
        <v>99</v>
      </c>
      <c r="G245" s="65"/>
      <c r="H245" s="64"/>
      <c r="I245" s="21"/>
    </row>
    <row r="246" spans="1:9" ht="19.5" customHeight="1">
      <c r="A246" s="125" t="s">
        <v>151</v>
      </c>
      <c r="B246" s="126"/>
      <c r="C246" s="126"/>
      <c r="D246" s="126"/>
      <c r="E246" s="153"/>
      <c r="G246" s="65"/>
      <c r="H246" s="64"/>
      <c r="I246" s="21"/>
    </row>
    <row r="247" spans="1:9" ht="19.5" customHeight="1">
      <c r="A247" s="125" t="s">
        <v>152</v>
      </c>
      <c r="B247" s="126"/>
      <c r="C247" s="35">
        <f>D33</f>
        <v>30</v>
      </c>
      <c r="D247" s="47" t="s">
        <v>153</v>
      </c>
      <c r="E247" s="37" t="s">
        <v>69</v>
      </c>
      <c r="G247" s="65"/>
      <c r="H247" s="64"/>
      <c r="I247" s="21"/>
    </row>
    <row r="248" spans="1:9" ht="19.5" customHeight="1">
      <c r="A248" s="129" t="s">
        <v>304</v>
      </c>
      <c r="B248" s="130"/>
      <c r="C248" s="35">
        <f>D81</f>
        <v>3.013</v>
      </c>
      <c r="D248" s="36" t="s">
        <v>208</v>
      </c>
      <c r="E248" s="37" t="s">
        <v>51</v>
      </c>
      <c r="G248" s="65"/>
      <c r="H248" s="64"/>
      <c r="I248" s="21"/>
    </row>
    <row r="249" spans="1:9" ht="19.5" customHeight="1">
      <c r="A249" s="127" t="s">
        <v>251</v>
      </c>
      <c r="B249" s="128"/>
      <c r="C249" s="35">
        <f>C247*C248</f>
        <v>90.39</v>
      </c>
      <c r="D249" s="75" t="s">
        <v>196</v>
      </c>
      <c r="E249" s="37" t="s">
        <v>99</v>
      </c>
      <c r="G249" s="65"/>
      <c r="H249" s="64"/>
      <c r="I249" s="21"/>
    </row>
    <row r="250" spans="1:9" ht="19.5" customHeight="1" thickBot="1">
      <c r="A250" s="151" t="s">
        <v>250</v>
      </c>
      <c r="B250" s="152"/>
      <c r="C250" s="38">
        <f>C245+C249</f>
        <v>242.07</v>
      </c>
      <c r="D250" s="39" t="s">
        <v>196</v>
      </c>
      <c r="E250" s="40" t="s">
        <v>99</v>
      </c>
      <c r="G250" s="65"/>
      <c r="H250" s="64"/>
      <c r="I250" s="21"/>
    </row>
    <row r="251" spans="1:9" ht="19.5" customHeight="1">
      <c r="A251" s="137" t="s">
        <v>254</v>
      </c>
      <c r="B251" s="138"/>
      <c r="C251" s="138"/>
      <c r="D251" s="138"/>
      <c r="E251" s="139"/>
      <c r="G251" s="65"/>
      <c r="H251" s="64"/>
      <c r="I251" s="21"/>
    </row>
    <row r="252" spans="1:9" ht="19.5" customHeight="1">
      <c r="A252" s="80" t="s">
        <v>323</v>
      </c>
      <c r="B252" s="81"/>
      <c r="C252" s="53" t="s">
        <v>42</v>
      </c>
      <c r="D252" s="123" t="s">
        <v>43</v>
      </c>
      <c r="E252" s="57" t="s">
        <v>44</v>
      </c>
      <c r="G252" s="65"/>
      <c r="H252" s="64"/>
      <c r="I252" s="21"/>
    </row>
    <row r="253" spans="1:9" ht="19.5" customHeight="1">
      <c r="A253" s="125" t="s">
        <v>152</v>
      </c>
      <c r="B253" s="126"/>
      <c r="C253" s="35">
        <f>D33</f>
        <v>30</v>
      </c>
      <c r="D253" s="36" t="s">
        <v>153</v>
      </c>
      <c r="E253" s="37" t="s">
        <v>69</v>
      </c>
      <c r="G253" s="65"/>
      <c r="H253" s="64"/>
      <c r="I253" s="21"/>
    </row>
    <row r="254" spans="1:9" ht="19.5" customHeight="1">
      <c r="A254" s="129" t="s">
        <v>305</v>
      </c>
      <c r="B254" s="130"/>
      <c r="C254" s="35">
        <f>D82</f>
        <v>0.885</v>
      </c>
      <c r="D254" s="36" t="s">
        <v>208</v>
      </c>
      <c r="E254" s="37" t="s">
        <v>51</v>
      </c>
      <c r="G254" s="65"/>
      <c r="H254" s="64"/>
      <c r="I254" s="21"/>
    </row>
    <row r="255" spans="1:9" ht="19.5" customHeight="1" thickBot="1">
      <c r="A255" s="146" t="s">
        <v>232</v>
      </c>
      <c r="B255" s="147"/>
      <c r="C255" s="38">
        <f>C253*C254</f>
        <v>26.55</v>
      </c>
      <c r="D255" s="5" t="s">
        <v>196</v>
      </c>
      <c r="E255" s="40" t="s">
        <v>99</v>
      </c>
      <c r="G255" s="65"/>
      <c r="H255" s="64"/>
      <c r="I255" s="21"/>
    </row>
    <row r="256" spans="1:9" ht="19.5" customHeight="1">
      <c r="A256" s="50"/>
      <c r="B256" s="51"/>
      <c r="C256" s="41"/>
      <c r="D256" s="28"/>
      <c r="E256" s="54"/>
      <c r="G256" s="65"/>
      <c r="H256" s="64"/>
      <c r="I256" s="21"/>
    </row>
    <row r="257" spans="1:9" ht="19.5" customHeight="1">
      <c r="A257" s="30" t="s">
        <v>326</v>
      </c>
      <c r="B257" s="34"/>
      <c r="C257" s="34"/>
      <c r="D257" s="34"/>
      <c r="E257" s="52"/>
      <c r="G257" s="65"/>
      <c r="H257" s="64"/>
      <c r="I257" s="21"/>
    </row>
    <row r="258" spans="1:9" ht="19.5" customHeight="1">
      <c r="A258" s="148" t="s">
        <v>253</v>
      </c>
      <c r="B258" s="149"/>
      <c r="C258" s="149"/>
      <c r="D258" s="149"/>
      <c r="E258" s="150"/>
      <c r="G258" s="65"/>
      <c r="H258" s="64"/>
      <c r="I258" s="21"/>
    </row>
    <row r="259" spans="1:9" ht="19.5" customHeight="1">
      <c r="A259" s="80" t="s">
        <v>323</v>
      </c>
      <c r="B259" s="81"/>
      <c r="C259" s="53" t="s">
        <v>42</v>
      </c>
      <c r="D259" s="123" t="s">
        <v>43</v>
      </c>
      <c r="E259" s="57" t="s">
        <v>44</v>
      </c>
      <c r="G259" s="65"/>
      <c r="H259" s="64"/>
      <c r="I259" s="21"/>
    </row>
    <row r="260" spans="1:9" ht="19.5" customHeight="1">
      <c r="A260" s="125" t="s">
        <v>154</v>
      </c>
      <c r="B260" s="126"/>
      <c r="C260" s="126"/>
      <c r="D260" s="126"/>
      <c r="E260" s="153"/>
      <c r="G260" s="65"/>
      <c r="H260" s="64"/>
      <c r="I260" s="21"/>
    </row>
    <row r="261" spans="1:9" ht="19.5" customHeight="1">
      <c r="A261" s="231" t="s">
        <v>277</v>
      </c>
      <c r="B261" s="232"/>
      <c r="C261" s="35">
        <f>(C102-C106-C117-C138)*(100-C154)%+(C124-C128-C147)*(100-C145)%</f>
        <v>78.12170672459042</v>
      </c>
      <c r="D261" s="36" t="s">
        <v>155</v>
      </c>
      <c r="E261" s="37" t="s">
        <v>99</v>
      </c>
      <c r="F261" s="66"/>
      <c r="G261" s="65"/>
      <c r="H261" s="64"/>
      <c r="I261" s="21"/>
    </row>
    <row r="262" spans="1:9" ht="19.5" customHeight="1">
      <c r="A262" s="134" t="s">
        <v>306</v>
      </c>
      <c r="B262" s="128"/>
      <c r="C262" s="35">
        <f>D84</f>
        <v>3.4</v>
      </c>
      <c r="D262" s="36" t="s">
        <v>209</v>
      </c>
      <c r="E262" s="37" t="s">
        <v>51</v>
      </c>
      <c r="G262" s="65"/>
      <c r="H262" s="64"/>
      <c r="I262" s="21"/>
    </row>
    <row r="263" spans="1:10" ht="19.5" customHeight="1">
      <c r="A263" s="151" t="s">
        <v>247</v>
      </c>
      <c r="B263" s="152"/>
      <c r="C263" s="35">
        <f>C261*C262*-1</f>
        <v>-265.6138028636074</v>
      </c>
      <c r="D263" s="75" t="s">
        <v>196</v>
      </c>
      <c r="E263" s="37" t="s">
        <v>99</v>
      </c>
      <c r="G263" s="65"/>
      <c r="H263" s="64"/>
      <c r="I263" s="21"/>
      <c r="J263" s="21"/>
    </row>
    <row r="264" spans="1:10" ht="19.5" customHeight="1">
      <c r="A264" s="125" t="s">
        <v>156</v>
      </c>
      <c r="B264" s="126"/>
      <c r="C264" s="126"/>
      <c r="D264" s="126"/>
      <c r="E264" s="153"/>
      <c r="G264" s="65"/>
      <c r="H264" s="64"/>
      <c r="I264" s="21"/>
      <c r="J264" s="21"/>
    </row>
    <row r="265" spans="1:10" ht="19.5" customHeight="1">
      <c r="A265" s="125" t="s">
        <v>157</v>
      </c>
      <c r="B265" s="126"/>
      <c r="C265" s="35">
        <f>D64</f>
        <v>43</v>
      </c>
      <c r="D265" s="36" t="s">
        <v>72</v>
      </c>
      <c r="E265" s="37" t="s">
        <v>69</v>
      </c>
      <c r="G265" s="65"/>
      <c r="H265" s="64"/>
      <c r="I265" s="21"/>
      <c r="J265" s="21"/>
    </row>
    <row r="266" spans="1:10" ht="19.5" customHeight="1">
      <c r="A266" s="129" t="s">
        <v>307</v>
      </c>
      <c r="B266" s="130"/>
      <c r="C266" s="35">
        <f>D85</f>
        <v>0.54</v>
      </c>
      <c r="D266" s="36" t="s">
        <v>211</v>
      </c>
      <c r="E266" s="37" t="s">
        <v>51</v>
      </c>
      <c r="G266" s="65"/>
      <c r="H266" s="64"/>
      <c r="I266" s="21"/>
      <c r="J266" s="21"/>
    </row>
    <row r="267" spans="1:10" ht="19.5" customHeight="1">
      <c r="A267" s="127" t="s">
        <v>249</v>
      </c>
      <c r="B267" s="128"/>
      <c r="C267" s="35">
        <f>C265*C266*-1</f>
        <v>-23.220000000000002</v>
      </c>
      <c r="D267" s="75" t="s">
        <v>196</v>
      </c>
      <c r="E267" s="37" t="s">
        <v>99</v>
      </c>
      <c r="G267" s="65"/>
      <c r="H267" s="64"/>
      <c r="I267" s="21"/>
      <c r="J267" s="21"/>
    </row>
    <row r="268" spans="1:10" ht="19.5" customHeight="1">
      <c r="A268" s="125" t="s">
        <v>158</v>
      </c>
      <c r="B268" s="126"/>
      <c r="C268" s="126"/>
      <c r="D268" s="126"/>
      <c r="E268" s="153"/>
      <c r="G268" s="65"/>
      <c r="H268" s="64"/>
      <c r="I268" s="21"/>
      <c r="J268" s="21"/>
    </row>
    <row r="269" spans="1:10" ht="19.5" customHeight="1">
      <c r="A269" s="125" t="s">
        <v>159</v>
      </c>
      <c r="B269" s="126"/>
      <c r="C269" s="35">
        <f>D65</f>
        <v>148.4</v>
      </c>
      <c r="D269" s="36" t="s">
        <v>74</v>
      </c>
      <c r="E269" s="37" t="s">
        <v>69</v>
      </c>
      <c r="G269" s="65"/>
      <c r="H269" s="64"/>
      <c r="I269" s="21"/>
      <c r="J269" s="21"/>
    </row>
    <row r="270" spans="1:10" ht="19.5" customHeight="1">
      <c r="A270" s="129" t="s">
        <v>308</v>
      </c>
      <c r="B270" s="130"/>
      <c r="C270" s="35">
        <f>D86</f>
        <v>0.42</v>
      </c>
      <c r="D270" s="36" t="s">
        <v>210</v>
      </c>
      <c r="E270" s="37" t="s">
        <v>51</v>
      </c>
      <c r="G270" s="65"/>
      <c r="H270" s="64"/>
      <c r="I270" s="21"/>
      <c r="J270" s="21"/>
    </row>
    <row r="271" spans="1:10" ht="19.5" customHeight="1">
      <c r="A271" s="151" t="s">
        <v>248</v>
      </c>
      <c r="B271" s="152"/>
      <c r="C271" s="35">
        <f>C269*C270*-1</f>
        <v>-62.328</v>
      </c>
      <c r="D271" s="75" t="s">
        <v>196</v>
      </c>
      <c r="E271" s="37" t="s">
        <v>99</v>
      </c>
      <c r="G271" s="65"/>
      <c r="H271" s="64"/>
      <c r="I271" s="21"/>
      <c r="J271" s="21"/>
    </row>
    <row r="272" spans="1:10" ht="19.5" customHeight="1" thickBot="1">
      <c r="A272" s="151" t="s">
        <v>246</v>
      </c>
      <c r="B272" s="152"/>
      <c r="C272" s="38">
        <f>C263+C267+C271</f>
        <v>-351.1618028636075</v>
      </c>
      <c r="D272" s="39" t="s">
        <v>196</v>
      </c>
      <c r="E272" s="40" t="s">
        <v>99</v>
      </c>
      <c r="G272" s="65"/>
      <c r="H272" s="64"/>
      <c r="I272" s="21"/>
      <c r="J272" s="21"/>
    </row>
    <row r="273" spans="1:10" ht="19.5" customHeight="1">
      <c r="A273" s="137" t="s">
        <v>160</v>
      </c>
      <c r="B273" s="138"/>
      <c r="C273" s="138"/>
      <c r="D273" s="138"/>
      <c r="E273" s="139"/>
      <c r="G273" s="65"/>
      <c r="H273" s="64"/>
      <c r="I273" s="21"/>
      <c r="J273" s="21"/>
    </row>
    <row r="274" spans="1:10" ht="19.5" customHeight="1">
      <c r="A274" s="80" t="s">
        <v>323</v>
      </c>
      <c r="B274" s="81"/>
      <c r="C274" s="53" t="s">
        <v>42</v>
      </c>
      <c r="D274" s="123" t="s">
        <v>43</v>
      </c>
      <c r="E274" s="57" t="s">
        <v>44</v>
      </c>
      <c r="G274" s="65"/>
      <c r="H274" s="64"/>
      <c r="I274" s="21"/>
      <c r="J274" s="21"/>
    </row>
    <row r="275" spans="1:10" ht="19.5" customHeight="1">
      <c r="A275" s="125" t="s">
        <v>161</v>
      </c>
      <c r="B275" s="126"/>
      <c r="C275" s="35">
        <f>D66+D30*0.08</f>
        <v>234</v>
      </c>
      <c r="D275" s="36" t="s">
        <v>77</v>
      </c>
      <c r="E275" s="37" t="s">
        <v>69</v>
      </c>
      <c r="F275" s="66"/>
      <c r="G275" s="65"/>
      <c r="H275" s="64"/>
      <c r="I275" s="21"/>
      <c r="J275" s="21"/>
    </row>
    <row r="276" spans="1:10" ht="19.5" customHeight="1">
      <c r="A276" s="125" t="s">
        <v>309</v>
      </c>
      <c r="B276" s="126"/>
      <c r="C276" s="35">
        <f>D87</f>
        <v>3.67</v>
      </c>
      <c r="D276" s="36" t="s">
        <v>212</v>
      </c>
      <c r="E276" s="37" t="s">
        <v>51</v>
      </c>
      <c r="F276" s="66"/>
      <c r="G276" s="66"/>
      <c r="H276" s="64"/>
      <c r="I276" s="21"/>
      <c r="J276" s="21"/>
    </row>
    <row r="277" spans="1:10" ht="19.5" customHeight="1" thickBot="1">
      <c r="A277" s="146" t="s">
        <v>232</v>
      </c>
      <c r="B277" s="147"/>
      <c r="C277" s="38">
        <f>C275*C276*-1</f>
        <v>-858.78</v>
      </c>
      <c r="D277" s="39" t="s">
        <v>196</v>
      </c>
      <c r="E277" s="40" t="s">
        <v>99</v>
      </c>
      <c r="G277" s="65"/>
      <c r="H277" s="64"/>
      <c r="I277" s="21"/>
      <c r="J277" s="21"/>
    </row>
    <row r="278" spans="1:10" ht="19.5" customHeight="1">
      <c r="A278" s="137" t="s">
        <v>245</v>
      </c>
      <c r="B278" s="138"/>
      <c r="C278" s="138"/>
      <c r="D278" s="138"/>
      <c r="E278" s="139"/>
      <c r="G278" s="65"/>
      <c r="H278" s="64"/>
      <c r="I278" s="21"/>
      <c r="J278" s="21"/>
    </row>
    <row r="279" spans="1:10" ht="19.5" customHeight="1">
      <c r="A279" s="80" t="s">
        <v>323</v>
      </c>
      <c r="B279" s="81"/>
      <c r="C279" s="53" t="s">
        <v>42</v>
      </c>
      <c r="D279" s="123" t="s">
        <v>43</v>
      </c>
      <c r="E279" s="57" t="s">
        <v>44</v>
      </c>
      <c r="G279" s="65"/>
      <c r="H279" s="64"/>
      <c r="I279" s="21"/>
      <c r="J279" s="21"/>
    </row>
    <row r="280" spans="1:10" ht="19.5" customHeight="1">
      <c r="A280" s="125" t="s">
        <v>162</v>
      </c>
      <c r="B280" s="126"/>
      <c r="C280" s="35">
        <f>(D20-D22)*D21/D7</f>
        <v>43.2</v>
      </c>
      <c r="D280" s="36" t="s">
        <v>163</v>
      </c>
      <c r="E280" s="37" t="s">
        <v>69</v>
      </c>
      <c r="G280" s="65"/>
      <c r="H280" s="64"/>
      <c r="I280" s="21"/>
      <c r="J280" s="21"/>
    </row>
    <row r="281" spans="1:10" ht="19.5" customHeight="1">
      <c r="A281" s="125" t="s">
        <v>310</v>
      </c>
      <c r="B281" s="126"/>
      <c r="C281" s="35">
        <f>D55</f>
        <v>9.5</v>
      </c>
      <c r="D281" s="36" t="s">
        <v>201</v>
      </c>
      <c r="E281" s="37" t="str">
        <f>F55</f>
        <v>Parameterdatei</v>
      </c>
      <c r="G281" s="65"/>
      <c r="H281" s="64"/>
      <c r="I281" s="21"/>
      <c r="J281" s="21"/>
    </row>
    <row r="282" spans="1:10" ht="19.5" customHeight="1" thickBot="1">
      <c r="A282" s="146" t="s">
        <v>232</v>
      </c>
      <c r="B282" s="147"/>
      <c r="C282" s="38">
        <f>C280*C281*-1</f>
        <v>-410.40000000000003</v>
      </c>
      <c r="D282" s="39" t="s">
        <v>196</v>
      </c>
      <c r="E282" s="40" t="s">
        <v>99</v>
      </c>
      <c r="G282" s="65"/>
      <c r="H282" s="64"/>
      <c r="I282" s="21"/>
      <c r="J282" s="21"/>
    </row>
    <row r="283" spans="1:10" ht="19.5" customHeight="1">
      <c r="A283" s="137" t="s">
        <v>244</v>
      </c>
      <c r="B283" s="138"/>
      <c r="C283" s="138"/>
      <c r="D283" s="138"/>
      <c r="E283" s="139"/>
      <c r="G283" s="65"/>
      <c r="H283" s="64"/>
      <c r="I283" s="21"/>
      <c r="J283" s="21"/>
    </row>
    <row r="284" spans="1:10" ht="19.5" customHeight="1">
      <c r="A284" s="80" t="s">
        <v>323</v>
      </c>
      <c r="B284" s="81"/>
      <c r="C284" s="53" t="s">
        <v>42</v>
      </c>
      <c r="D284" s="123" t="s">
        <v>43</v>
      </c>
      <c r="E284" s="57" t="s">
        <v>44</v>
      </c>
      <c r="G284" s="65"/>
      <c r="H284" s="64"/>
      <c r="I284" s="21"/>
      <c r="J284" s="21"/>
    </row>
    <row r="285" spans="1:10" ht="19.5" customHeight="1">
      <c r="A285" s="125" t="s">
        <v>270</v>
      </c>
      <c r="B285" s="126"/>
      <c r="C285" s="35">
        <f>D9*D10/D7</f>
        <v>189</v>
      </c>
      <c r="D285" s="36" t="s">
        <v>217</v>
      </c>
      <c r="E285" s="37" t="s">
        <v>69</v>
      </c>
      <c r="G285" s="65"/>
      <c r="H285" s="64"/>
      <c r="I285" s="21"/>
      <c r="J285" s="21"/>
    </row>
    <row r="286" spans="1:10" ht="19.5" customHeight="1">
      <c r="A286" s="125" t="s">
        <v>311</v>
      </c>
      <c r="B286" s="126"/>
      <c r="C286" s="35">
        <f>D67</f>
        <v>0.51</v>
      </c>
      <c r="D286" s="36" t="s">
        <v>194</v>
      </c>
      <c r="E286" s="37" t="s">
        <v>69</v>
      </c>
      <c r="G286" s="65"/>
      <c r="H286" s="64"/>
      <c r="I286" s="21"/>
      <c r="J286" s="21"/>
    </row>
    <row r="287" spans="1:10" ht="19.5" customHeight="1">
      <c r="A287" s="129" t="s">
        <v>164</v>
      </c>
      <c r="B287" s="130"/>
      <c r="C287" s="35">
        <f>C285*C286</f>
        <v>96.39</v>
      </c>
      <c r="D287" s="36" t="s">
        <v>165</v>
      </c>
      <c r="E287" s="37" t="s">
        <v>99</v>
      </c>
      <c r="G287" s="64"/>
      <c r="H287" s="62"/>
      <c r="I287" s="21"/>
      <c r="J287" s="21"/>
    </row>
    <row r="288" spans="1:10" ht="19.5" customHeight="1">
      <c r="A288" s="129" t="s">
        <v>312</v>
      </c>
      <c r="B288" s="130"/>
      <c r="C288" s="35">
        <f>D68</f>
        <v>15.38</v>
      </c>
      <c r="D288" s="36" t="s">
        <v>206</v>
      </c>
      <c r="E288" s="37" t="str">
        <f>F68</f>
        <v>Handbuch</v>
      </c>
      <c r="G288" s="64"/>
      <c r="H288" s="62"/>
      <c r="I288" s="21"/>
      <c r="J288" s="21"/>
    </row>
    <row r="289" spans="1:10" ht="19.5" customHeight="1" thickBot="1">
      <c r="A289" s="146" t="s">
        <v>232</v>
      </c>
      <c r="B289" s="147"/>
      <c r="C289" s="38">
        <f>C287*C288*-1</f>
        <v>-1482.4782</v>
      </c>
      <c r="D289" s="39" t="s">
        <v>196</v>
      </c>
      <c r="E289" s="40" t="s">
        <v>99</v>
      </c>
      <c r="G289" s="64"/>
      <c r="H289" s="62"/>
      <c r="I289" s="21"/>
      <c r="J289" s="21"/>
    </row>
    <row r="290" spans="1:10" ht="19.5" customHeight="1" thickBot="1">
      <c r="A290" s="29"/>
      <c r="B290" s="87"/>
      <c r="C290" s="41"/>
      <c r="D290" s="28"/>
      <c r="E290" s="28"/>
      <c r="G290" s="64"/>
      <c r="H290" s="62"/>
      <c r="I290" s="21"/>
      <c r="J290" s="21"/>
    </row>
    <row r="291" spans="1:10" ht="19.5" customHeight="1">
      <c r="A291" s="106" t="s">
        <v>166</v>
      </c>
      <c r="B291" s="42"/>
      <c r="C291" s="43"/>
      <c r="D291" s="44"/>
      <c r="E291" s="44"/>
      <c r="F291" s="45"/>
      <c r="G291" s="64"/>
      <c r="H291" s="62"/>
      <c r="I291" s="21"/>
      <c r="J291" s="21"/>
    </row>
    <row r="292" spans="1:10" ht="33.75" customHeight="1">
      <c r="A292" s="140" t="s">
        <v>327</v>
      </c>
      <c r="B292" s="141"/>
      <c r="C292" s="141"/>
      <c r="D292" s="141"/>
      <c r="E292" s="142"/>
      <c r="F292" s="107" t="s">
        <v>197</v>
      </c>
      <c r="G292" s="64"/>
      <c r="H292" s="62"/>
      <c r="I292" s="21"/>
      <c r="J292" s="21"/>
    </row>
    <row r="293" spans="1:10" ht="19.5">
      <c r="A293" s="131" t="s">
        <v>167</v>
      </c>
      <c r="B293" s="132"/>
      <c r="C293" s="132"/>
      <c r="D293" s="132"/>
      <c r="E293" s="132"/>
      <c r="F293" s="46">
        <f>C95</f>
        <v>3595.1498400000005</v>
      </c>
      <c r="G293" s="64"/>
      <c r="H293" s="62"/>
      <c r="I293" s="21"/>
      <c r="J293" s="21"/>
    </row>
    <row r="294" spans="1:10" ht="19.5" customHeight="1">
      <c r="A294" s="131" t="s">
        <v>168</v>
      </c>
      <c r="B294" s="132"/>
      <c r="C294" s="132"/>
      <c r="D294" s="132"/>
      <c r="E294" s="132"/>
      <c r="F294" s="46">
        <f>C110</f>
        <v>48.29350432766186</v>
      </c>
      <c r="G294" s="64"/>
      <c r="H294" s="62"/>
      <c r="I294" s="21"/>
      <c r="J294" s="21"/>
    </row>
    <row r="295" spans="1:10" ht="19.5" customHeight="1">
      <c r="A295" s="129" t="s">
        <v>169</v>
      </c>
      <c r="B295" s="132"/>
      <c r="C295" s="132"/>
      <c r="D295" s="132"/>
      <c r="E295" s="132"/>
      <c r="F295" s="46">
        <f>C121</f>
        <v>8.85830344609168</v>
      </c>
      <c r="G295" s="64"/>
      <c r="H295" s="62"/>
      <c r="I295" s="21"/>
      <c r="J295" s="21"/>
    </row>
    <row r="296" spans="1:10" ht="19.5" customHeight="1">
      <c r="A296" s="129" t="s">
        <v>170</v>
      </c>
      <c r="B296" s="132"/>
      <c r="C296" s="132"/>
      <c r="D296" s="132"/>
      <c r="E296" s="132"/>
      <c r="F296" s="46">
        <f>C132</f>
        <v>2.8070002902891766</v>
      </c>
      <c r="G296" s="64"/>
      <c r="H296" s="62"/>
      <c r="I296" s="21"/>
      <c r="J296" s="21"/>
    </row>
    <row r="297" spans="1:10" ht="19.5" customHeight="1">
      <c r="A297" s="129" t="s">
        <v>171</v>
      </c>
      <c r="B297" s="132"/>
      <c r="C297" s="132"/>
      <c r="D297" s="132"/>
      <c r="E297" s="132"/>
      <c r="F297" s="46">
        <f>C141</f>
        <v>107.86080736706981</v>
      </c>
      <c r="G297" s="64"/>
      <c r="H297" s="62"/>
      <c r="I297" s="21"/>
      <c r="J297" s="21"/>
    </row>
    <row r="298" spans="1:10" ht="19.5" customHeight="1">
      <c r="A298" s="134" t="s">
        <v>172</v>
      </c>
      <c r="B298" s="135"/>
      <c r="C298" s="135"/>
      <c r="D298" s="135"/>
      <c r="E298" s="136"/>
      <c r="F298" s="46">
        <f>C150</f>
        <v>54.12522976528176</v>
      </c>
      <c r="G298" s="64"/>
      <c r="H298" s="62"/>
      <c r="I298" s="21"/>
      <c r="J298" s="21"/>
    </row>
    <row r="299" spans="1:10" ht="19.5" customHeight="1">
      <c r="A299" s="134" t="s">
        <v>278</v>
      </c>
      <c r="B299" s="135"/>
      <c r="C299" s="135"/>
      <c r="D299" s="135"/>
      <c r="E299" s="136"/>
      <c r="F299" s="46">
        <f>C159</f>
        <v>173.7856310880624</v>
      </c>
      <c r="G299" s="64"/>
      <c r="H299" s="62"/>
      <c r="I299" s="21"/>
      <c r="J299" s="21"/>
    </row>
    <row r="300" spans="1:10" ht="19.5" customHeight="1">
      <c r="A300" s="134" t="s">
        <v>173</v>
      </c>
      <c r="B300" s="135"/>
      <c r="C300" s="135"/>
      <c r="D300" s="135"/>
      <c r="E300" s="136"/>
      <c r="F300" s="46">
        <f>C173</f>
        <v>885.9566114295344</v>
      </c>
      <c r="G300" s="64"/>
      <c r="H300" s="62"/>
      <c r="I300" s="21"/>
      <c r="J300" s="21"/>
    </row>
    <row r="301" spans="1:10" ht="19.5" customHeight="1">
      <c r="A301" s="154" t="s">
        <v>174</v>
      </c>
      <c r="B301" s="155"/>
      <c r="C301" s="155"/>
      <c r="D301" s="155"/>
      <c r="E301" s="156"/>
      <c r="F301" s="46">
        <f>C182</f>
        <v>5.967377266027399</v>
      </c>
      <c r="G301" s="64"/>
      <c r="H301" s="62"/>
      <c r="I301" s="21"/>
      <c r="J301" s="21"/>
    </row>
    <row r="302" spans="1:10" ht="19.5" customHeight="1" thickBot="1">
      <c r="A302" s="143" t="s">
        <v>193</v>
      </c>
      <c r="B302" s="144"/>
      <c r="C302" s="144"/>
      <c r="D302" s="144"/>
      <c r="E302" s="145"/>
      <c r="F302" s="76">
        <f>SUM(F293:F301)</f>
        <v>4882.804304980019</v>
      </c>
      <c r="G302" s="64"/>
      <c r="H302" s="62"/>
      <c r="I302" s="21"/>
      <c r="J302" s="21"/>
    </row>
    <row r="303" spans="1:10" ht="19.5" customHeight="1">
      <c r="A303" s="166" t="s">
        <v>329</v>
      </c>
      <c r="B303" s="167"/>
      <c r="C303" s="167"/>
      <c r="D303" s="167"/>
      <c r="E303" s="168"/>
      <c r="F303" s="77" t="s">
        <v>197</v>
      </c>
      <c r="G303" s="64"/>
      <c r="H303" s="62"/>
      <c r="I303" s="21"/>
      <c r="J303" s="21"/>
    </row>
    <row r="304" spans="1:10" ht="19.5" customHeight="1">
      <c r="A304" s="131" t="s">
        <v>198</v>
      </c>
      <c r="B304" s="132"/>
      <c r="C304" s="132"/>
      <c r="D304" s="132"/>
      <c r="E304" s="132"/>
      <c r="F304" s="46">
        <f>C190</f>
        <v>1995</v>
      </c>
      <c r="G304" s="64"/>
      <c r="H304" s="62"/>
      <c r="I304" s="21"/>
      <c r="J304" s="21"/>
    </row>
    <row r="305" spans="1:10" ht="19.5" customHeight="1">
      <c r="A305" s="162" t="s">
        <v>199</v>
      </c>
      <c r="B305" s="135"/>
      <c r="C305" s="135"/>
      <c r="D305" s="135"/>
      <c r="E305" s="136"/>
      <c r="F305" s="46">
        <f>C198</f>
        <v>0</v>
      </c>
      <c r="G305" s="64"/>
      <c r="H305" s="62"/>
      <c r="I305" s="21"/>
      <c r="J305" s="21"/>
    </row>
    <row r="306" spans="1:10" ht="19.5" customHeight="1">
      <c r="A306" s="162" t="s">
        <v>200</v>
      </c>
      <c r="B306" s="135"/>
      <c r="C306" s="135"/>
      <c r="D306" s="135"/>
      <c r="E306" s="136"/>
      <c r="F306" s="46">
        <f>C203</f>
        <v>0</v>
      </c>
      <c r="G306" s="64"/>
      <c r="H306" s="62"/>
      <c r="I306" s="21"/>
      <c r="J306" s="21"/>
    </row>
    <row r="307" spans="1:10" ht="19.5" customHeight="1">
      <c r="A307" s="131" t="s">
        <v>233</v>
      </c>
      <c r="B307" s="132"/>
      <c r="C307" s="132"/>
      <c r="D307" s="132"/>
      <c r="E307" s="132"/>
      <c r="F307" s="46">
        <f>C214</f>
        <v>2101.3961990950224</v>
      </c>
      <c r="G307" s="64"/>
      <c r="H307" s="62"/>
      <c r="I307" s="21"/>
      <c r="J307" s="21"/>
    </row>
    <row r="308" spans="1:10" ht="19.5" customHeight="1">
      <c r="A308" s="133" t="s">
        <v>234</v>
      </c>
      <c r="B308" s="132"/>
      <c r="C308" s="132"/>
      <c r="D308" s="132"/>
      <c r="E308" s="132"/>
      <c r="F308" s="46">
        <f>C219</f>
        <v>1980</v>
      </c>
      <c r="G308" s="64"/>
      <c r="H308" s="62"/>
      <c r="I308" s="21"/>
      <c r="J308" s="21"/>
    </row>
    <row r="309" spans="1:10" ht="19.5" customHeight="1">
      <c r="A309" s="131" t="s">
        <v>235</v>
      </c>
      <c r="B309" s="132"/>
      <c r="C309" s="132"/>
      <c r="D309" s="132"/>
      <c r="E309" s="132"/>
      <c r="F309" s="46">
        <f>C224</f>
        <v>235</v>
      </c>
      <c r="G309" s="64"/>
      <c r="H309" s="62"/>
      <c r="I309" s="21"/>
      <c r="J309" s="21"/>
    </row>
    <row r="310" spans="1:10" ht="19.5" customHeight="1">
      <c r="A310" s="162" t="s">
        <v>236</v>
      </c>
      <c r="B310" s="135"/>
      <c r="C310" s="135"/>
      <c r="D310" s="135"/>
      <c r="E310" s="136"/>
      <c r="F310" s="46">
        <f>C229</f>
        <v>75</v>
      </c>
      <c r="G310" s="64"/>
      <c r="H310" s="62"/>
      <c r="I310" s="21"/>
      <c r="J310" s="21"/>
    </row>
    <row r="311" spans="1:10" ht="19.5" customHeight="1">
      <c r="A311" s="162" t="s">
        <v>237</v>
      </c>
      <c r="B311" s="135"/>
      <c r="C311" s="135"/>
      <c r="D311" s="135"/>
      <c r="E311" s="136"/>
      <c r="F311" s="46">
        <f>C234</f>
        <v>105</v>
      </c>
      <c r="G311" s="64"/>
      <c r="H311" s="62"/>
      <c r="I311" s="21"/>
      <c r="J311" s="21"/>
    </row>
    <row r="312" spans="1:10" ht="19.5" customHeight="1">
      <c r="A312" s="162" t="s">
        <v>238</v>
      </c>
      <c r="B312" s="135"/>
      <c r="C312" s="135"/>
      <c r="D312" s="135"/>
      <c r="E312" s="136"/>
      <c r="F312" s="46">
        <f>C239</f>
        <v>8</v>
      </c>
      <c r="G312" s="64"/>
      <c r="H312" s="62"/>
      <c r="I312" s="21"/>
      <c r="J312" s="21"/>
    </row>
    <row r="313" spans="1:10" ht="19.5" customHeight="1">
      <c r="A313" s="162" t="s">
        <v>239</v>
      </c>
      <c r="B313" s="135"/>
      <c r="C313" s="135"/>
      <c r="D313" s="135"/>
      <c r="E313" s="136"/>
      <c r="F313" s="46">
        <f>C250</f>
        <v>242.07</v>
      </c>
      <c r="G313" s="64"/>
      <c r="H313" s="62"/>
      <c r="I313" s="21"/>
      <c r="J313" s="21"/>
    </row>
    <row r="314" spans="1:10" ht="19.5" customHeight="1">
      <c r="A314" s="162" t="s">
        <v>240</v>
      </c>
      <c r="B314" s="135"/>
      <c r="C314" s="135"/>
      <c r="D314" s="135"/>
      <c r="E314" s="136"/>
      <c r="F314" s="46">
        <f>C255</f>
        <v>26.55</v>
      </c>
      <c r="G314" s="64"/>
      <c r="H314" s="62"/>
      <c r="I314" s="21"/>
      <c r="J314" s="21"/>
    </row>
    <row r="315" spans="1:10" ht="19.5" customHeight="1" thickBot="1">
      <c r="A315" s="143" t="s">
        <v>189</v>
      </c>
      <c r="B315" s="144"/>
      <c r="C315" s="144"/>
      <c r="D315" s="144"/>
      <c r="E315" s="145"/>
      <c r="F315" s="76">
        <f>SUM(F304:F314)</f>
        <v>6768.016199095023</v>
      </c>
      <c r="G315" s="64"/>
      <c r="H315" s="62"/>
      <c r="I315" s="21"/>
      <c r="J315" s="21"/>
    </row>
    <row r="316" spans="1:10" ht="19.5" customHeight="1">
      <c r="A316" s="163" t="s">
        <v>328</v>
      </c>
      <c r="B316" s="138"/>
      <c r="C316" s="138"/>
      <c r="D316" s="138"/>
      <c r="E316" s="138"/>
      <c r="F316" s="77" t="s">
        <v>197</v>
      </c>
      <c r="G316" s="64"/>
      <c r="H316" s="62"/>
      <c r="I316" s="21"/>
      <c r="J316" s="21"/>
    </row>
    <row r="317" spans="1:10" ht="19.5" customHeight="1">
      <c r="A317" s="131" t="s">
        <v>241</v>
      </c>
      <c r="B317" s="132"/>
      <c r="C317" s="132"/>
      <c r="D317" s="132"/>
      <c r="E317" s="132"/>
      <c r="F317" s="46">
        <f>C272</f>
        <v>-351.1618028636075</v>
      </c>
      <c r="G317" s="64"/>
      <c r="H317" s="62"/>
      <c r="I317" s="21"/>
      <c r="J317" s="21"/>
    </row>
    <row r="318" spans="1:10" ht="19.5" customHeight="1">
      <c r="A318" s="131" t="s">
        <v>175</v>
      </c>
      <c r="B318" s="132"/>
      <c r="C318" s="132"/>
      <c r="D318" s="132"/>
      <c r="E318" s="132"/>
      <c r="F318" s="46">
        <f>C277</f>
        <v>-858.78</v>
      </c>
      <c r="G318" s="64"/>
      <c r="H318" s="62"/>
      <c r="I318" s="21"/>
      <c r="J318" s="21"/>
    </row>
    <row r="319" spans="1:10" ht="19.5" customHeight="1">
      <c r="A319" s="131" t="s">
        <v>242</v>
      </c>
      <c r="B319" s="132"/>
      <c r="C319" s="132"/>
      <c r="D319" s="132"/>
      <c r="E319" s="132"/>
      <c r="F319" s="46">
        <f>C282</f>
        <v>-410.40000000000003</v>
      </c>
      <c r="G319" s="64"/>
      <c r="H319" s="62"/>
      <c r="I319" s="21"/>
      <c r="J319" s="21"/>
    </row>
    <row r="320" spans="1:10" ht="19.5" customHeight="1">
      <c r="A320" s="131" t="s">
        <v>243</v>
      </c>
      <c r="B320" s="132"/>
      <c r="C320" s="132"/>
      <c r="D320" s="132"/>
      <c r="E320" s="132"/>
      <c r="F320" s="46">
        <f>C289</f>
        <v>-1482.4782</v>
      </c>
      <c r="G320" s="64"/>
      <c r="H320" s="62"/>
      <c r="I320" s="21"/>
      <c r="J320" s="21"/>
    </row>
    <row r="321" spans="1:10" ht="19.5" customHeight="1" thickBot="1">
      <c r="A321" s="169" t="s">
        <v>176</v>
      </c>
      <c r="B321" s="170"/>
      <c r="C321" s="170"/>
      <c r="D321" s="170"/>
      <c r="E321" s="170"/>
      <c r="F321" s="76">
        <f>SUM(F317:F320)</f>
        <v>-3102.8200028636074</v>
      </c>
      <c r="G321" s="64"/>
      <c r="H321" s="62"/>
      <c r="I321" s="21"/>
      <c r="J321" s="21"/>
    </row>
    <row r="322" spans="1:10" ht="19.5" customHeight="1">
      <c r="A322" s="163" t="s">
        <v>330</v>
      </c>
      <c r="B322" s="138"/>
      <c r="C322" s="138"/>
      <c r="D322" s="138"/>
      <c r="E322" s="138"/>
      <c r="F322" s="171"/>
      <c r="G322" s="64"/>
      <c r="H322" s="62"/>
      <c r="I322" s="21"/>
      <c r="J322" s="21"/>
    </row>
    <row r="323" spans="1:10" ht="19.5" customHeight="1">
      <c r="A323" s="129" t="s">
        <v>190</v>
      </c>
      <c r="B323" s="126"/>
      <c r="C323" s="126"/>
      <c r="D323" s="126"/>
      <c r="E323" s="55" t="s">
        <v>197</v>
      </c>
      <c r="F323" s="46">
        <f>F302+F315+F321</f>
        <v>8548.000501211434</v>
      </c>
      <c r="G323" s="64"/>
      <c r="H323" s="62"/>
      <c r="I323" s="21"/>
      <c r="J323" s="21"/>
    </row>
    <row r="324" spans="1:10" ht="19.5" customHeight="1">
      <c r="A324" s="129" t="s">
        <v>177</v>
      </c>
      <c r="B324" s="126"/>
      <c r="C324" s="126"/>
      <c r="D324" s="126"/>
      <c r="E324" s="55" t="s">
        <v>178</v>
      </c>
      <c r="F324" s="46">
        <f>D8</f>
        <v>9200</v>
      </c>
      <c r="G324" s="64"/>
      <c r="H324" s="62"/>
      <c r="I324" s="21"/>
      <c r="J324" s="21"/>
    </row>
    <row r="325" spans="1:10" ht="19.5" customHeight="1" thickBot="1">
      <c r="A325" s="164" t="s">
        <v>179</v>
      </c>
      <c r="B325" s="165"/>
      <c r="C325" s="165"/>
      <c r="D325" s="165"/>
      <c r="E325" s="78" t="s">
        <v>216</v>
      </c>
      <c r="F325" s="79">
        <f>F323/F324</f>
        <v>0.9291304892621124</v>
      </c>
      <c r="G325" s="64"/>
      <c r="H325" s="62"/>
      <c r="I325" s="21"/>
      <c r="J325" s="21"/>
    </row>
    <row r="326" spans="1:10" ht="19.5" customHeight="1">
      <c r="A326" s="160"/>
      <c r="B326" s="161"/>
      <c r="C326" s="161"/>
      <c r="D326" s="161"/>
      <c r="E326" s="62"/>
      <c r="F326" s="63"/>
      <c r="G326" s="64"/>
      <c r="H326" s="62"/>
      <c r="I326" s="21"/>
      <c r="J326" s="21"/>
    </row>
    <row r="327" spans="1:9" ht="15">
      <c r="A327" s="108" t="s">
        <v>334</v>
      </c>
      <c r="B327" s="65"/>
      <c r="C327" s="65"/>
      <c r="D327" s="65"/>
      <c r="E327" s="65"/>
      <c r="G327" s="65"/>
      <c r="H327" s="65"/>
      <c r="I327" s="21"/>
    </row>
    <row r="328" spans="1:9" ht="15">
      <c r="A328" s="108" t="s">
        <v>335</v>
      </c>
      <c r="B328" s="65"/>
      <c r="C328" s="65"/>
      <c r="D328" s="65"/>
      <c r="E328" s="65"/>
      <c r="G328" s="65"/>
      <c r="H328" s="65"/>
      <c r="I328" s="21"/>
    </row>
    <row r="329" spans="1:9" ht="15">
      <c r="A329" s="109" t="s">
        <v>336</v>
      </c>
      <c r="B329" s="65"/>
      <c r="C329" s="65"/>
      <c r="D329" s="65"/>
      <c r="E329" s="65"/>
      <c r="G329" s="65"/>
      <c r="H329" s="65"/>
      <c r="I329" s="21"/>
    </row>
    <row r="330" spans="1:9" ht="15">
      <c r="A330" s="65"/>
      <c r="B330" s="65"/>
      <c r="C330" s="65"/>
      <c r="D330" s="65"/>
      <c r="E330" s="65"/>
      <c r="G330" s="65"/>
      <c r="H330" s="65"/>
      <c r="I330" s="21"/>
    </row>
    <row r="331" spans="1:9" ht="15">
      <c r="A331" s="65"/>
      <c r="B331" s="65"/>
      <c r="C331" s="65"/>
      <c r="D331" s="65"/>
      <c r="E331" s="65"/>
      <c r="G331" s="65"/>
      <c r="H331" s="65"/>
      <c r="I331" s="21"/>
    </row>
    <row r="332" spans="1:9" ht="15">
      <c r="A332" s="121"/>
      <c r="B332" s="111"/>
      <c r="C332" s="111"/>
      <c r="D332" s="111"/>
      <c r="E332" s="112"/>
      <c r="G332" s="65"/>
      <c r="H332" s="65"/>
      <c r="I332" s="21"/>
    </row>
    <row r="333" spans="1:9" ht="15">
      <c r="A333" s="113" t="s">
        <v>337</v>
      </c>
      <c r="B333" s="114" t="s">
        <v>345</v>
      </c>
      <c r="C333" s="62"/>
      <c r="D333" s="62"/>
      <c r="E333" s="115"/>
      <c r="G333" s="65"/>
      <c r="H333" s="65"/>
      <c r="I333" s="21"/>
    </row>
    <row r="334" spans="1:9" ht="15">
      <c r="A334" s="113" t="s">
        <v>338</v>
      </c>
      <c r="B334" s="114" t="s">
        <v>346</v>
      </c>
      <c r="C334" s="62"/>
      <c r="D334" s="62"/>
      <c r="E334" s="115"/>
      <c r="G334" s="65"/>
      <c r="H334" s="65"/>
      <c r="I334" s="21"/>
    </row>
    <row r="335" spans="1:9" ht="15">
      <c r="A335" s="113" t="s">
        <v>339</v>
      </c>
      <c r="B335" s="114" t="s">
        <v>347</v>
      </c>
      <c r="C335" s="62"/>
      <c r="D335" s="62"/>
      <c r="E335" s="115"/>
      <c r="G335" s="65"/>
      <c r="H335" s="65"/>
      <c r="I335" s="21"/>
    </row>
    <row r="336" spans="1:9" ht="15">
      <c r="A336" s="113" t="s">
        <v>340</v>
      </c>
      <c r="B336" s="114" t="s">
        <v>348</v>
      </c>
      <c r="C336" s="62"/>
      <c r="D336" s="62"/>
      <c r="E336" s="115"/>
      <c r="G336" s="65"/>
      <c r="H336" s="65"/>
      <c r="I336" s="21"/>
    </row>
    <row r="337" spans="1:9" ht="15">
      <c r="A337" s="113" t="s">
        <v>341</v>
      </c>
      <c r="B337" s="114" t="s">
        <v>349</v>
      </c>
      <c r="C337" s="62"/>
      <c r="D337" s="62"/>
      <c r="E337" s="115"/>
      <c r="G337" s="65"/>
      <c r="H337" s="65"/>
      <c r="I337" s="21"/>
    </row>
    <row r="338" spans="1:9" ht="15">
      <c r="A338" s="116" t="s">
        <v>342</v>
      </c>
      <c r="B338" s="114" t="s">
        <v>350</v>
      </c>
      <c r="C338" s="62"/>
      <c r="D338" s="62"/>
      <c r="E338" s="115"/>
      <c r="G338" s="65"/>
      <c r="H338" s="65"/>
      <c r="I338" s="21"/>
    </row>
    <row r="339" spans="1:9" ht="15">
      <c r="A339" s="116" t="s">
        <v>343</v>
      </c>
      <c r="B339" s="62"/>
      <c r="C339" s="62"/>
      <c r="D339" s="62"/>
      <c r="E339" s="115"/>
      <c r="G339" s="65"/>
      <c r="H339" s="65"/>
      <c r="I339" s="21"/>
    </row>
    <row r="340" spans="1:9" ht="15">
      <c r="A340" s="117"/>
      <c r="B340" s="62"/>
      <c r="C340" s="62"/>
      <c r="D340" s="62"/>
      <c r="E340" s="115"/>
      <c r="G340" s="65"/>
      <c r="H340" s="65"/>
      <c r="I340" s="21"/>
    </row>
    <row r="341" spans="1:9" ht="15">
      <c r="A341" s="113" t="s">
        <v>344</v>
      </c>
      <c r="B341" s="62"/>
      <c r="C341" s="62"/>
      <c r="D341" s="62"/>
      <c r="E341" s="115"/>
      <c r="G341" s="65"/>
      <c r="H341" s="65"/>
      <c r="I341" s="21"/>
    </row>
    <row r="342" spans="1:9" ht="15">
      <c r="A342" s="118"/>
      <c r="B342" s="119"/>
      <c r="C342" s="119"/>
      <c r="D342" s="119"/>
      <c r="E342" s="120"/>
      <c r="G342" s="65"/>
      <c r="H342" s="65"/>
      <c r="I342" s="21"/>
    </row>
    <row r="343" spans="2:9" ht="15">
      <c r="B343" s="65"/>
      <c r="C343" s="65"/>
      <c r="D343" s="65"/>
      <c r="E343" s="65"/>
      <c r="G343" s="65"/>
      <c r="H343" s="65"/>
      <c r="I343" s="21"/>
    </row>
    <row r="344" spans="2:9" ht="15">
      <c r="B344" s="65"/>
      <c r="C344" s="65"/>
      <c r="D344" s="65"/>
      <c r="E344" s="65"/>
      <c r="G344" s="65"/>
      <c r="H344" s="65"/>
      <c r="I344" s="21"/>
    </row>
    <row r="345" spans="2:9" ht="15">
      <c r="B345" s="65"/>
      <c r="C345" s="65"/>
      <c r="D345" s="65"/>
      <c r="E345" s="65"/>
      <c r="G345" s="65"/>
      <c r="H345" s="65"/>
      <c r="I345" s="21"/>
    </row>
    <row r="346" spans="2:9" ht="15">
      <c r="B346" s="65"/>
      <c r="C346" s="65"/>
      <c r="D346" s="65"/>
      <c r="E346" s="65"/>
      <c r="G346" s="65"/>
      <c r="H346" s="65"/>
      <c r="I346" s="21"/>
    </row>
    <row r="347" spans="2:9" ht="15">
      <c r="B347" s="65"/>
      <c r="C347" s="65"/>
      <c r="D347" s="65"/>
      <c r="E347" s="65"/>
      <c r="G347" s="65"/>
      <c r="H347" s="65"/>
      <c r="I347" s="21"/>
    </row>
    <row r="348" spans="1:9" ht="15">
      <c r="A348" s="110"/>
      <c r="B348" s="65"/>
      <c r="C348" s="65"/>
      <c r="D348" s="65"/>
      <c r="E348" s="65"/>
      <c r="G348" s="65"/>
      <c r="H348" s="65"/>
      <c r="I348" s="21"/>
    </row>
    <row r="349" spans="1:9" ht="15">
      <c r="A349" s="65"/>
      <c r="B349" s="65"/>
      <c r="C349" s="65"/>
      <c r="D349" s="65"/>
      <c r="E349" s="65"/>
      <c r="G349" s="65"/>
      <c r="H349" s="65"/>
      <c r="I349" s="21"/>
    </row>
    <row r="350" spans="1:9" ht="15">
      <c r="A350" s="65"/>
      <c r="B350" s="65"/>
      <c r="C350" s="65"/>
      <c r="D350" s="65"/>
      <c r="E350" s="65"/>
      <c r="G350" s="65"/>
      <c r="H350" s="65"/>
      <c r="I350" s="21"/>
    </row>
    <row r="351" spans="1:9" ht="15">
      <c r="A351" s="65"/>
      <c r="B351" s="65"/>
      <c r="C351" s="65"/>
      <c r="D351" s="65"/>
      <c r="E351" s="65"/>
      <c r="G351" s="65"/>
      <c r="H351" s="65"/>
      <c r="I351" s="21"/>
    </row>
    <row r="352" spans="1:9" ht="15">
      <c r="A352" s="65"/>
      <c r="B352" s="65"/>
      <c r="C352" s="65"/>
      <c r="D352" s="65"/>
      <c r="E352" s="65"/>
      <c r="G352" s="65"/>
      <c r="H352" s="65"/>
      <c r="I352" s="21"/>
    </row>
    <row r="353" spans="1:9" ht="15">
      <c r="A353" s="65"/>
      <c r="B353" s="65"/>
      <c r="C353" s="65"/>
      <c r="D353" s="65"/>
      <c r="E353" s="65"/>
      <c r="G353" s="65"/>
      <c r="H353" s="65"/>
      <c r="I353" s="21"/>
    </row>
    <row r="354" spans="1:9" ht="15">
      <c r="A354" s="65"/>
      <c r="B354" s="65"/>
      <c r="C354" s="65"/>
      <c r="D354" s="65"/>
      <c r="E354" s="65"/>
      <c r="G354" s="65"/>
      <c r="H354" s="65"/>
      <c r="I354" s="21"/>
    </row>
    <row r="355" spans="1:9" ht="15">
      <c r="A355" s="65"/>
      <c r="B355" s="65"/>
      <c r="C355" s="65"/>
      <c r="D355" s="65"/>
      <c r="E355" s="65"/>
      <c r="G355" s="65"/>
      <c r="H355" s="65"/>
      <c r="I355" s="21"/>
    </row>
    <row r="356" spans="1:9" ht="15">
      <c r="A356" s="65"/>
      <c r="B356" s="65"/>
      <c r="C356" s="65"/>
      <c r="D356" s="65"/>
      <c r="E356" s="65"/>
      <c r="G356" s="65"/>
      <c r="H356" s="65"/>
      <c r="I356" s="21"/>
    </row>
    <row r="357" spans="1:9" ht="15">
      <c r="A357" s="65"/>
      <c r="B357" s="65"/>
      <c r="C357" s="65"/>
      <c r="D357" s="65"/>
      <c r="E357" s="65"/>
      <c r="G357" s="65"/>
      <c r="H357" s="65"/>
      <c r="I357" s="21"/>
    </row>
    <row r="358" spans="1:9" ht="15">
      <c r="A358" s="65"/>
      <c r="B358" s="65"/>
      <c r="C358" s="65"/>
      <c r="D358" s="65"/>
      <c r="E358" s="65"/>
      <c r="G358" s="65"/>
      <c r="H358" s="65"/>
      <c r="I358" s="21"/>
    </row>
    <row r="359" spans="1:9" ht="15">
      <c r="A359" s="65"/>
      <c r="B359" s="65"/>
      <c r="C359" s="65"/>
      <c r="D359" s="65"/>
      <c r="E359" s="65"/>
      <c r="G359" s="65"/>
      <c r="H359" s="65"/>
      <c r="I359" s="21"/>
    </row>
    <row r="360" spans="1:9" ht="15">
      <c r="A360" s="65"/>
      <c r="B360" s="65"/>
      <c r="C360" s="65"/>
      <c r="D360" s="65"/>
      <c r="E360" s="65"/>
      <c r="G360" s="65"/>
      <c r="H360" s="65"/>
      <c r="I360" s="21"/>
    </row>
    <row r="361" spans="1:9" ht="15">
      <c r="A361" s="65"/>
      <c r="B361" s="65"/>
      <c r="C361" s="65"/>
      <c r="D361" s="65"/>
      <c r="E361" s="65"/>
      <c r="G361" s="65"/>
      <c r="H361" s="65"/>
      <c r="I361" s="21"/>
    </row>
  </sheetData>
  <sheetProtection/>
  <mergeCells count="259">
    <mergeCell ref="A118:B118"/>
    <mergeCell ref="A119:B119"/>
    <mergeCell ref="A139:B139"/>
    <mergeCell ref="A138:B138"/>
    <mergeCell ref="A128:B128"/>
    <mergeCell ref="A131:B131"/>
    <mergeCell ref="A124:B124"/>
    <mergeCell ref="A129:B129"/>
    <mergeCell ref="A130:B130"/>
    <mergeCell ref="A127:B127"/>
    <mergeCell ref="A207:B207"/>
    <mergeCell ref="A126:B126"/>
    <mergeCell ref="A180:B180"/>
    <mergeCell ref="A125:B125"/>
    <mergeCell ref="A206:E206"/>
    <mergeCell ref="A155:B155"/>
    <mergeCell ref="A156:B156"/>
    <mergeCell ref="A157:B157"/>
    <mergeCell ref="A204:E204"/>
    <mergeCell ref="A173:B173"/>
    <mergeCell ref="A149:B149"/>
    <mergeCell ref="A171:B171"/>
    <mergeCell ref="A212:B212"/>
    <mergeCell ref="A172:B172"/>
    <mergeCell ref="G209:H209"/>
    <mergeCell ref="A194:B194"/>
    <mergeCell ref="A178:B178"/>
    <mergeCell ref="A193:B193"/>
    <mergeCell ref="A188:B188"/>
    <mergeCell ref="A153:B153"/>
    <mergeCell ref="A210:E210"/>
    <mergeCell ref="A163:B163"/>
    <mergeCell ref="A164:B164"/>
    <mergeCell ref="A208:B208"/>
    <mergeCell ref="A117:B117"/>
    <mergeCell ref="A198:B198"/>
    <mergeCell ref="A147:B147"/>
    <mergeCell ref="A162:E162"/>
    <mergeCell ref="A181:B181"/>
    <mergeCell ref="A182:B182"/>
    <mergeCell ref="A108:B108"/>
    <mergeCell ref="A113:B113"/>
    <mergeCell ref="G213:H213"/>
    <mergeCell ref="A109:B109"/>
    <mergeCell ref="A110:B110"/>
    <mergeCell ref="A122:E122"/>
    <mergeCell ref="A114:B114"/>
    <mergeCell ref="A111:E111"/>
    <mergeCell ref="A151:E151"/>
    <mergeCell ref="A133:E133"/>
    <mergeCell ref="A121:B121"/>
    <mergeCell ref="A213:B213"/>
    <mergeCell ref="A140:B140"/>
    <mergeCell ref="A141:B141"/>
    <mergeCell ref="A179:B179"/>
    <mergeCell ref="A177:B177"/>
    <mergeCell ref="A199:E199"/>
    <mergeCell ref="A197:B197"/>
    <mergeCell ref="A183:B183"/>
    <mergeCell ref="A146:B146"/>
    <mergeCell ref="A120:B120"/>
    <mergeCell ref="A158:B158"/>
    <mergeCell ref="A159:B159"/>
    <mergeCell ref="A165:B165"/>
    <mergeCell ref="A137:B137"/>
    <mergeCell ref="A260:E260"/>
    <mergeCell ref="A211:B211"/>
    <mergeCell ref="A191:E191"/>
    <mergeCell ref="A202:B202"/>
    <mergeCell ref="A203:B203"/>
    <mergeCell ref="G214:H214"/>
    <mergeCell ref="A232:B232"/>
    <mergeCell ref="A230:E230"/>
    <mergeCell ref="A218:B218"/>
    <mergeCell ref="A219:B219"/>
    <mergeCell ref="A223:B223"/>
    <mergeCell ref="A214:B214"/>
    <mergeCell ref="A215:E215"/>
    <mergeCell ref="A227:B227"/>
    <mergeCell ref="A217:B217"/>
    <mergeCell ref="A91:E91"/>
    <mergeCell ref="A47:C47"/>
    <mergeCell ref="A77:C77"/>
    <mergeCell ref="A84:C84"/>
    <mergeCell ref="A42:C42"/>
    <mergeCell ref="A40:C40"/>
    <mergeCell ref="A41:C41"/>
    <mergeCell ref="A43:C43"/>
    <mergeCell ref="A49:C49"/>
    <mergeCell ref="A64:C64"/>
    <mergeCell ref="A59:C59"/>
    <mergeCell ref="A44:C44"/>
    <mergeCell ref="E32:F32"/>
    <mergeCell ref="A53:C53"/>
    <mergeCell ref="A100:B100"/>
    <mergeCell ref="A90:E90"/>
    <mergeCell ref="A103:B103"/>
    <mergeCell ref="A83:F83"/>
    <mergeCell ref="A87:C87"/>
    <mergeCell ref="A88:C88"/>
    <mergeCell ref="A78:C78"/>
    <mergeCell ref="A116:B116"/>
    <mergeCell ref="A81:C81"/>
    <mergeCell ref="A94:B94"/>
    <mergeCell ref="A104:B104"/>
    <mergeCell ref="A96:E96"/>
    <mergeCell ref="A98:B98"/>
    <mergeCell ref="A99:B99"/>
    <mergeCell ref="A105:B105"/>
    <mergeCell ref="A95:B95"/>
    <mergeCell ref="A132:B132"/>
    <mergeCell ref="A57:C57"/>
    <mergeCell ref="A58:C58"/>
    <mergeCell ref="A60:C60"/>
    <mergeCell ref="A82:C82"/>
    <mergeCell ref="A66:C66"/>
    <mergeCell ref="A101:B101"/>
    <mergeCell ref="A102:B102"/>
    <mergeCell ref="A80:C80"/>
    <mergeCell ref="A115:B115"/>
    <mergeCell ref="A52:C52"/>
    <mergeCell ref="A169:B169"/>
    <mergeCell ref="A135:B135"/>
    <mergeCell ref="A160:E160"/>
    <mergeCell ref="A150:B150"/>
    <mergeCell ref="A144:B144"/>
    <mergeCell ref="A55:C55"/>
    <mergeCell ref="A170:B170"/>
    <mergeCell ref="A85:C85"/>
    <mergeCell ref="A86:C86"/>
    <mergeCell ref="A166:B166"/>
    <mergeCell ref="A167:B167"/>
    <mergeCell ref="A65:C65"/>
    <mergeCell ref="A38:F38"/>
    <mergeCell ref="A54:F54"/>
    <mergeCell ref="A63:F63"/>
    <mergeCell ref="A45:C45"/>
    <mergeCell ref="A71:F71"/>
    <mergeCell ref="A79:F79"/>
    <mergeCell ref="A61:C61"/>
    <mergeCell ref="A68:C68"/>
    <mergeCell ref="A73:C73"/>
    <mergeCell ref="A74:C74"/>
    <mergeCell ref="A107:B107"/>
    <mergeCell ref="A106:B106"/>
    <mergeCell ref="A148:B148"/>
    <mergeCell ref="A174:E174"/>
    <mergeCell ref="A62:C62"/>
    <mergeCell ref="A67:C67"/>
    <mergeCell ref="A75:C75"/>
    <mergeCell ref="A142:E142"/>
    <mergeCell ref="A76:C76"/>
    <mergeCell ref="A168:B168"/>
    <mergeCell ref="A51:C51"/>
    <mergeCell ref="A56:C56"/>
    <mergeCell ref="A70:F70"/>
    <mergeCell ref="E33:F33"/>
    <mergeCell ref="A46:C46"/>
    <mergeCell ref="A48:C48"/>
    <mergeCell ref="A37:F37"/>
    <mergeCell ref="A50:C50"/>
    <mergeCell ref="A325:D325"/>
    <mergeCell ref="A303:E303"/>
    <mergeCell ref="A318:E318"/>
    <mergeCell ref="A305:E305"/>
    <mergeCell ref="A321:E321"/>
    <mergeCell ref="A322:F322"/>
    <mergeCell ref="A323:D323"/>
    <mergeCell ref="A324:D324"/>
    <mergeCell ref="A320:E320"/>
    <mergeCell ref="A317:E317"/>
    <mergeCell ref="A312:E312"/>
    <mergeCell ref="A313:E313"/>
    <mergeCell ref="A314:E314"/>
    <mergeCell ref="A315:E315"/>
    <mergeCell ref="A319:E319"/>
    <mergeCell ref="A304:E304"/>
    <mergeCell ref="A310:E310"/>
    <mergeCell ref="A176:B176"/>
    <mergeCell ref="A189:B189"/>
    <mergeCell ref="A190:B190"/>
    <mergeCell ref="A220:E220"/>
    <mergeCell ref="A239:B239"/>
    <mergeCell ref="A326:D326"/>
    <mergeCell ref="A306:E306"/>
    <mergeCell ref="A311:E311"/>
    <mergeCell ref="A297:E297"/>
    <mergeCell ref="A316:E316"/>
    <mergeCell ref="A185:E185"/>
    <mergeCell ref="A184:E184"/>
    <mergeCell ref="A229:B229"/>
    <mergeCell ref="A240:E240"/>
    <mergeCell ref="A242:E242"/>
    <mergeCell ref="A195:B195"/>
    <mergeCell ref="A196:B196"/>
    <mergeCell ref="A187:E187"/>
    <mergeCell ref="A201:B201"/>
    <mergeCell ref="A209:B209"/>
    <mergeCell ref="A246:E246"/>
    <mergeCell ref="A250:B250"/>
    <mergeCell ref="A235:E235"/>
    <mergeCell ref="A237:B237"/>
    <mergeCell ref="A238:B238"/>
    <mergeCell ref="A244:B244"/>
    <mergeCell ref="A245:B245"/>
    <mergeCell ref="A247:B247"/>
    <mergeCell ref="A273:E273"/>
    <mergeCell ref="A268:E268"/>
    <mergeCell ref="A287:B287"/>
    <mergeCell ref="A288:B288"/>
    <mergeCell ref="A293:E293"/>
    <mergeCell ref="A248:B248"/>
    <mergeCell ref="A261:B261"/>
    <mergeCell ref="A228:B228"/>
    <mergeCell ref="A225:E225"/>
    <mergeCell ref="A233:B233"/>
    <mergeCell ref="A234:B234"/>
    <mergeCell ref="A224:B224"/>
    <mergeCell ref="A222:B222"/>
    <mergeCell ref="A271:B271"/>
    <mergeCell ref="A307:E307"/>
    <mergeCell ref="A299:E299"/>
    <mergeCell ref="A301:E301"/>
    <mergeCell ref="A276:B276"/>
    <mergeCell ref="A286:B286"/>
    <mergeCell ref="A295:E295"/>
    <mergeCell ref="A296:E296"/>
    <mergeCell ref="A281:B281"/>
    <mergeCell ref="A282:B282"/>
    <mergeCell ref="A254:B254"/>
    <mergeCell ref="A277:B277"/>
    <mergeCell ref="A283:E283"/>
    <mergeCell ref="A289:B289"/>
    <mergeCell ref="A262:B262"/>
    <mergeCell ref="A263:B263"/>
    <mergeCell ref="A266:B266"/>
    <mergeCell ref="A264:E264"/>
    <mergeCell ref="A265:B265"/>
    <mergeCell ref="A269:B269"/>
    <mergeCell ref="A302:E302"/>
    <mergeCell ref="A294:E294"/>
    <mergeCell ref="A255:B255"/>
    <mergeCell ref="A258:E258"/>
    <mergeCell ref="A275:B275"/>
    <mergeCell ref="A272:B272"/>
    <mergeCell ref="A285:B285"/>
    <mergeCell ref="A280:B280"/>
    <mergeCell ref="A267:B267"/>
    <mergeCell ref="A278:E278"/>
    <mergeCell ref="A243:B243"/>
    <mergeCell ref="A249:B249"/>
    <mergeCell ref="A270:B270"/>
    <mergeCell ref="A253:B253"/>
    <mergeCell ref="A309:E309"/>
    <mergeCell ref="A308:E308"/>
    <mergeCell ref="A300:E300"/>
    <mergeCell ref="A298:E298"/>
    <mergeCell ref="A251:E251"/>
    <mergeCell ref="A292:E29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3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LasarA</dc:creator>
  <cp:keywords/>
  <dc:description/>
  <cp:lastModifiedBy>Meike Schmehl</cp:lastModifiedBy>
  <cp:lastPrinted>2021-05-21T20:29:54Z</cp:lastPrinted>
  <dcterms:created xsi:type="dcterms:W3CDTF">2013-06-18T08:50:07Z</dcterms:created>
  <dcterms:modified xsi:type="dcterms:W3CDTF">2021-08-26T20:11:04Z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0x01010077614E1D35D5406E80173CCED6729BDC00F84725B9E6124C51863DB8E873E1D794008F9464C958D6450F92761A6A9702D1B100721CD60F3C8E4746AACDA0DAA6336C20</vt:lpwstr>
  </property>
  <property fmtid="{D5CDD505-2E9C-101B-9397-08002B2CF9AE}" pid="3" name="KTBLProjektFavoriten">
    <vt:lpwstr/>
  </property>
  <property fmtid="{D5CDD505-2E9C-101B-9397-08002B2CF9AE}" pid="4" name="KTBLProjektTopDoc">
    <vt:lpwstr>1</vt:lpwstr>
  </property>
</Properties>
</file>