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0560" activeTab="0"/>
  </bookViews>
  <sheets>
    <sheet name="THG Biogas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Ansgar Lasar</author>
    <author>Meike Schmehl</author>
  </authors>
  <commentList>
    <comment ref="D345" authorId="0">
      <text>
        <r>
          <rPr>
            <sz val="9"/>
            <rFont val="Tahoma"/>
            <family val="2"/>
          </rPr>
          <t>Quelle: FNR, Faustzahlen nachwachsende Rohstoffe</t>
        </r>
      </text>
    </comment>
    <comment ref="E87" authorId="1">
      <text>
        <r>
          <rPr>
            <sz val="9"/>
            <rFont val="Segoe UI"/>
            <family val="2"/>
          </rPr>
          <t xml:space="preserve">Bezug ist die gesamt zugeführte Stickstoffmenge
</t>
        </r>
      </text>
    </comment>
    <comment ref="D37" authorId="1">
      <text>
        <r>
          <rPr>
            <sz val="9"/>
            <rFont val="Segoe UI"/>
            <family val="2"/>
          </rPr>
          <t xml:space="preserve">einschließlich anrechenbarer Stickstoff im Folgejahr
</t>
        </r>
      </text>
    </comment>
    <comment ref="D43" authorId="1">
      <text>
        <r>
          <rPr>
            <sz val="9"/>
            <rFont val="Segoe UI"/>
            <family val="2"/>
          </rPr>
          <t xml:space="preserve">einschließlich anrechenbarer Stickstoff im Folgejahr
</t>
        </r>
      </text>
    </comment>
  </commentList>
</comments>
</file>

<file path=xl/sharedStrings.xml><?xml version="1.0" encoding="utf-8"?>
<sst xmlns="http://schemas.openxmlformats.org/spreadsheetml/2006/main" count="901" uniqueCount="405">
  <si>
    <t>Betriebsname:</t>
  </si>
  <si>
    <t>Zeitraum</t>
  </si>
  <si>
    <t>1. Betriebliche Daten der Biogasanlage (vom Landwirt auszufüllen)</t>
  </si>
  <si>
    <t>Substratinput:</t>
  </si>
  <si>
    <t>Rindergülle</t>
  </si>
  <si>
    <t>m³ FM</t>
  </si>
  <si>
    <t>Maissilage</t>
  </si>
  <si>
    <t>t FM</t>
  </si>
  <si>
    <t>BHKW oder Biomethaneinspeisung:</t>
  </si>
  <si>
    <t>BHKW = 1, Biomethaneinspeisung = 0</t>
  </si>
  <si>
    <t>Leistungen:</t>
  </si>
  <si>
    <r>
      <t>kWh</t>
    </r>
    <r>
      <rPr>
        <vertAlign val="subscript"/>
        <sz val="12"/>
        <rFont val="Arial"/>
        <family val="2"/>
      </rPr>
      <t>el</t>
    </r>
  </si>
  <si>
    <r>
      <t>kWh</t>
    </r>
    <r>
      <rPr>
        <vertAlign val="subscript"/>
        <sz val="12"/>
        <rFont val="Arial"/>
        <family val="2"/>
      </rPr>
      <t>th</t>
    </r>
  </si>
  <si>
    <t>Betriebsmittelverbrauch:</t>
  </si>
  <si>
    <t>Motorölverbrauch</t>
  </si>
  <si>
    <t>l</t>
  </si>
  <si>
    <t>Dieselverbrauch für Anlagenbeschickung (z.B. Radlader)</t>
  </si>
  <si>
    <t>Zündölverbrauch</t>
  </si>
  <si>
    <t>2. Betriebsspezifische Faktoren (vom Berater auszufüllen)</t>
  </si>
  <si>
    <t>TM-Gehalt von Maissilage</t>
  </si>
  <si>
    <t>% der FM</t>
  </si>
  <si>
    <t>Betrieb</t>
  </si>
  <si>
    <t>oTM-Gehalt von Maissilage-TM</t>
  </si>
  <si>
    <t>% der TM</t>
  </si>
  <si>
    <t>Parameterdatei</t>
  </si>
  <si>
    <r>
      <t>m³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/kg oTM</t>
    </r>
  </si>
  <si>
    <t>N-Gehalt von Maissilage</t>
  </si>
  <si>
    <t>kg N/t FM</t>
  </si>
  <si>
    <t>Betrieb, DüV</t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</si>
  <si>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>-Gehalt der Maissilage</t>
    </r>
  </si>
  <si>
    <r>
      <t>kg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>/t FM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</si>
  <si>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O-Gehalt der Maissilage</t>
    </r>
  </si>
  <si>
    <r>
      <t>kg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O/t FM</t>
    </r>
  </si>
  <si>
    <t>Dichte von Rindergülle</t>
  </si>
  <si>
    <t>kg/m³</t>
  </si>
  <si>
    <t>TM-Gehalt in Rindergülle</t>
  </si>
  <si>
    <t>oTM-Gehalt in Milchviehgülle-TM</t>
  </si>
  <si>
    <r>
      <t>m³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/m³ CH</t>
    </r>
    <r>
      <rPr>
        <vertAlign val="subscript"/>
        <sz val="12"/>
        <rFont val="Arial"/>
        <family val="2"/>
      </rPr>
      <t>4</t>
    </r>
  </si>
  <si>
    <t>TAN-Gehalt von Rindergülle</t>
  </si>
  <si>
    <t>kg TAN/kg Substrat-N</t>
  </si>
  <si>
    <t>Betrieb, Parameterdatei</t>
  </si>
  <si>
    <t>N-Gehalt der Gülle</t>
  </si>
  <si>
    <t>kg N/m³</t>
  </si>
  <si>
    <t>Stickstoffmineraldüngeräquivalent von Rindergülle</t>
  </si>
  <si>
    <t>kg N-MDÄ/kg N</t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</si>
  <si>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>-Gehalt der Gülle</t>
    </r>
  </si>
  <si>
    <r>
      <t>kg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>/m³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</si>
  <si>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O-Gehalt der Gülle</t>
    </r>
  </si>
  <si>
    <r>
      <t>kg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O/m³</t>
    </r>
  </si>
  <si>
    <t>Humus-C-Gehalt der Gülle</t>
  </si>
  <si>
    <t>kg Humus-C/m³</t>
  </si>
  <si>
    <t>Betrieb, Humusbilanz (VDLUFA Standpunkt)</t>
  </si>
  <si>
    <r>
      <t>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-Schlupf BHKW (Zündstrahl- und Gas-Otto-Motor)</t>
    </r>
  </si>
  <si>
    <r>
      <t>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-Schlupf Biomethaneinspeisung</t>
    </r>
  </si>
  <si>
    <t>Mineraldüngeräquivalent Gärrest</t>
  </si>
  <si>
    <t>%</t>
  </si>
  <si>
    <t xml:space="preserve">m³ </t>
  </si>
  <si>
    <t>Durchschnittliche Hydratisierung</t>
  </si>
  <si>
    <t>Gärrestmenge insgesamt (falls nicht bekannt, berechnen)</t>
  </si>
  <si>
    <t xml:space="preserve">m³ FM  </t>
  </si>
  <si>
    <t>TM-Gehalt Gärrest (falls nicht bekannt berechnen)</t>
  </si>
  <si>
    <t>Biogasausbeute Gülle</t>
  </si>
  <si>
    <t>m³/t FM</t>
  </si>
  <si>
    <t>Ergebnis</t>
  </si>
  <si>
    <t>Biogasgewicht Gülle</t>
  </si>
  <si>
    <t>Masseabbau Gülle</t>
  </si>
  <si>
    <t>kg/tFM</t>
  </si>
  <si>
    <t>Verbrauch Trockenmasse Gülle zur Biogasbildung</t>
  </si>
  <si>
    <t>kg/t FM</t>
  </si>
  <si>
    <t>Verbrauch Wasser Gülle zur Biogasbildung</t>
  </si>
  <si>
    <t>Biogasausbeute Maissilage</t>
  </si>
  <si>
    <t xml:space="preserve">Biogasgewicht </t>
  </si>
  <si>
    <t>Masseabbau Maissilage</t>
  </si>
  <si>
    <t>Verbrauch Trockenmasse Maissilage zur Biogasbildung</t>
  </si>
  <si>
    <t>Verbrauch Wasser Maissilage zur Biogasbildung</t>
  </si>
  <si>
    <t>TM vor Vergärung</t>
  </si>
  <si>
    <t>t TM</t>
  </si>
  <si>
    <t>TM nach Vergärung</t>
  </si>
  <si>
    <t>Wasser vor Vergärung</t>
  </si>
  <si>
    <t>kg Wasser</t>
  </si>
  <si>
    <t>Wasser nach Vergärung</t>
  </si>
  <si>
    <t xml:space="preserve">Gärrestmenge insgesamt </t>
  </si>
  <si>
    <t xml:space="preserve">t FM bzw. m³ </t>
  </si>
  <si>
    <t xml:space="preserve">TM-Gehalt Gärrest </t>
  </si>
  <si>
    <t>Humus-C im Gärrest</t>
  </si>
  <si>
    <t>3. Allgemeingültige Emissions- und Umrechnungsfaktoren aus der Parameterdatei</t>
  </si>
  <si>
    <r>
      <t>kg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/m³ CH</t>
    </r>
    <r>
      <rPr>
        <vertAlign val="subscript"/>
        <sz val="12"/>
        <rFont val="Arial"/>
        <family val="2"/>
      </rPr>
      <t>4</t>
    </r>
  </si>
  <si>
    <r>
      <t>kg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O/kg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O-N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</si>
  <si>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/kg C</t>
    </r>
  </si>
  <si>
    <r>
      <t>kg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O-N/kg Substrat-N</t>
    </r>
  </si>
  <si>
    <r>
      <t>kg 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-N/kg TAN</t>
    </r>
  </si>
  <si>
    <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O-N-Emissionsfaktor für 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-N-Deposition</t>
    </r>
  </si>
  <si>
    <r>
      <t>kg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O-N/kg 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-N</t>
    </r>
  </si>
  <si>
    <t>Leckagerate des Gärbehälters</t>
  </si>
  <si>
    <t>Leckagerate des gasdichten Gärrestlagers</t>
  </si>
  <si>
    <t>MCF des offenen Gärrestlagers</t>
  </si>
  <si>
    <t>TAN-Gehalt von Gärrest</t>
  </si>
  <si>
    <r>
      <t>kg TAN</t>
    </r>
    <r>
      <rPr>
        <sz val="12"/>
        <rFont val="Arial"/>
        <family val="2"/>
      </rPr>
      <t>/kg Substrat-N</t>
    </r>
  </si>
  <si>
    <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O-N-Emissionsfaktor für gasdichtes Gärrestlager</t>
    </r>
  </si>
  <si>
    <r>
      <t>kg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O/kg N</t>
    </r>
  </si>
  <si>
    <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O-N-Emissionsfaktor für nicht gasdichtes Gärrestlager</t>
    </r>
  </si>
  <si>
    <r>
      <t>kg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O-N/kg N</t>
    </r>
  </si>
  <si>
    <r>
      <t>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-N-Emissionsfaktor für gasdichtes Gärrestlager</t>
    </r>
  </si>
  <si>
    <r>
      <t>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-N-Emissionsfaktor für nicht gasdichtes Gärrestlager</t>
    </r>
  </si>
  <si>
    <t>Gutschrift N-MDÄ</t>
  </si>
  <si>
    <t>Gutschrift Phosphor</t>
  </si>
  <si>
    <t>Gutschrift Kalium</t>
  </si>
  <si>
    <t>Gutschrift für Humus-C</t>
  </si>
  <si>
    <t xml:space="preserve">4. Dokumentation der einzelnen Rechenschritte </t>
  </si>
  <si>
    <t>Rechenschritt</t>
  </si>
  <si>
    <t>Wert</t>
  </si>
  <si>
    <t>Einheit</t>
  </si>
  <si>
    <t>Datenherkunft</t>
  </si>
  <si>
    <t>Rindergülle-Menge bei Anlieferung</t>
  </si>
  <si>
    <t>= oTM-Menge in Rindergülle bei Anlieferung</t>
  </si>
  <si>
    <t>kg oTM</t>
  </si>
  <si>
    <r>
      <t>kg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 CH</t>
    </r>
    <r>
      <rPr>
        <vertAlign val="subscript"/>
        <sz val="12"/>
        <rFont val="Arial"/>
        <family val="2"/>
      </rPr>
      <t>4</t>
    </r>
  </si>
  <si>
    <r>
      <t>= aus angelieferter oTM-Menge nach KTBL-Richtwerten gewinnbare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-Menge</t>
    </r>
  </si>
  <si>
    <r>
      <t>kg CH</t>
    </r>
    <r>
      <rPr>
        <vertAlign val="subscript"/>
        <sz val="12"/>
        <rFont val="Arial"/>
        <family val="2"/>
      </rPr>
      <t>4</t>
    </r>
  </si>
  <si>
    <r>
      <t>aus angelieferter oTM-Menge nach KTBL-Richtwerten gewinnbare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-Menge</t>
    </r>
  </si>
  <si>
    <r>
      <t>= im Gärbehälter nach KTBL-Richtwerten produzierbare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-Menge aus Gülle</t>
    </r>
  </si>
  <si>
    <t>= oTM-Menge in Maissilage bei Anlieferung</t>
  </si>
  <si>
    <r>
      <t>= im Gärbehälter insgesamt (Rindergülle+Maissilage) nach KTBL-Richtwerten produzierbare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 xml:space="preserve">-Menge </t>
    </r>
  </si>
  <si>
    <r>
      <t>= im Gärbehälter produzierte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-Menge</t>
    </r>
  </si>
  <si>
    <r>
      <t>=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-Emission aus Gärbehälter</t>
    </r>
  </si>
  <si>
    <r>
      <t>=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-Emission aus Gärrestlager</t>
    </r>
  </si>
  <si>
    <r>
      <t>= im Gäbehälter produzierte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-Menge</t>
    </r>
  </si>
  <si>
    <r>
      <t>-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-Emission aus dem Gärbehälter</t>
    </r>
  </si>
  <si>
    <r>
      <t>= nutzbare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-Menge aus dem Gärbehälter</t>
    </r>
  </si>
  <si>
    <r>
      <t>-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-Emission aus Leckage bei gasdichtem Gärrestlager</t>
    </r>
  </si>
  <si>
    <r>
      <t>= im Gärrestlager produzierte nutzbare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-Menge:</t>
    </r>
  </si>
  <si>
    <r>
      <t>Insgesamt für BHKW oder Gaseinspeisung produzierte nutzbare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-Menge</t>
    </r>
  </si>
  <si>
    <t>= N-Menge in Rindergülle bei Anlieferung</t>
  </si>
  <si>
    <t>kg N</t>
  </si>
  <si>
    <r>
      <t>=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O-N-Emission aus Vorlager</t>
    </r>
  </si>
  <si>
    <r>
      <t>kg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O-N</t>
    </r>
  </si>
  <si>
    <r>
      <t>=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O-Emission aus dem Vorlager</t>
    </r>
  </si>
  <si>
    <r>
      <t>kg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</si>
  <si>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N-Menge in Rindergülle bei Anlieferung</t>
  </si>
  <si>
    <t>TAN-Menge in Rindergülle bei Anlieferung</t>
  </si>
  <si>
    <t>kg TAN</t>
  </si>
  <si>
    <r>
      <t>kg 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-N/kg Substrat-N</t>
    </r>
  </si>
  <si>
    <r>
      <t>= 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-N-Emissionen aus dem Vorlager</t>
    </r>
  </si>
  <si>
    <r>
      <t>kg 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-N</t>
    </r>
  </si>
  <si>
    <r>
      <t>= indirekte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O-N-Emissionen aus 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-N-Deposition</t>
    </r>
  </si>
  <si>
    <r>
      <t>= indirekte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O-Emissionen infolge 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-Emissionen aus dem Vorlager</t>
    </r>
  </si>
  <si>
    <r>
      <t>- N-Verluste durch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O-Emissionen aus Vorlager</t>
    </r>
  </si>
  <si>
    <r>
      <t>- N-Verluste durch 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-Emissionen aus Vorlager</t>
    </r>
  </si>
  <si>
    <t>= N-Menge bei Eintritt der Gülle in den Gärbehälter</t>
  </si>
  <si>
    <t>= N-Menge in Maissilage bei Anlieferung = N-Menge bei Eintritt in den Gärbehälter</t>
  </si>
  <si>
    <r>
      <t>=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O-N-Emissionen aus dem Gärrestlager</t>
    </r>
  </si>
  <si>
    <t>N-Menge der Gülle bei Eintritt in den Gärbehälter</t>
  </si>
  <si>
    <t>N-Menge der Maissilage bei Eintritt in den Gärbehälter</t>
  </si>
  <si>
    <t>Menge an N insgesamt bei Eintritt in den Gärbehälter</t>
  </si>
  <si>
    <r>
      <t>kg TAN</t>
    </r>
    <r>
      <rPr>
        <sz val="12"/>
        <rFont val="Arial"/>
        <family val="2"/>
      </rPr>
      <t>/kg Norg</t>
    </r>
  </si>
  <si>
    <t>TAN-Menge beim Verlassen des Gärbehälters</t>
  </si>
  <si>
    <r>
      <t>= 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-N-Emissionen aus dem Gärrestlager</t>
    </r>
  </si>
  <si>
    <r>
      <t>= indirekte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O-Emissionen infolge 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-Emissionen aus dem Gärrestlager</t>
    </r>
  </si>
  <si>
    <r>
      <t>=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</t>
    </r>
  </si>
  <si>
    <t>Rechenschritt Stromzukauf für Anlagenbetrieb</t>
  </si>
  <si>
    <t>Stromverbrauch</t>
  </si>
  <si>
    <t>Rechenschritt Zündölverbrauch</t>
  </si>
  <si>
    <t>Rechenschritt Dieselverbrauch für Anlagenbeschickung</t>
  </si>
  <si>
    <t>Dieselverbrauch</t>
  </si>
  <si>
    <t>Summe THG aus Energieeinsatz</t>
  </si>
  <si>
    <t>Rechenschritt Motorölverbrauch</t>
  </si>
  <si>
    <t>Rechenschritt für Gülle/Mist</t>
  </si>
  <si>
    <t>Rechenschritt für N</t>
  </si>
  <si>
    <t>N-Menge in der Rindergülle bei Anlieferung</t>
  </si>
  <si>
    <t>kg N-MDÄ</t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</si>
  <si>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>-Menge in der Rindergülle bei Anlieferung</t>
    </r>
  </si>
  <si>
    <r>
      <t>kg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</si>
  <si>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O-Menge in der Rindergülle bei Anlieferung</t>
    </r>
  </si>
  <si>
    <r>
      <t>kg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</si>
  <si>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Rechenschritt für Humus-C</t>
  </si>
  <si>
    <t>Humus-C-Menge in der Rindergülle bei Anlieferung</t>
  </si>
  <si>
    <t>kg Humus-C</t>
  </si>
  <si>
    <t>Summe THG Substratbereitstellung Gülle</t>
  </si>
  <si>
    <t>Rechenschritt für Energiepflanzen</t>
  </si>
  <si>
    <t>Menge Maissilage bei Anlieferung</t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</si>
  <si>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</t>
    </r>
  </si>
  <si>
    <t xml:space="preserve">a) Stickstoff </t>
  </si>
  <si>
    <t>N-Lieferung nach Abzug der Verluste</t>
  </si>
  <si>
    <t>= N-MDÄ</t>
  </si>
  <si>
    <t xml:space="preserve">b) Phosphor </t>
  </si>
  <si>
    <t>Phosphorlieferung</t>
  </si>
  <si>
    <t>c) Kalium</t>
  </si>
  <si>
    <t>Kaliumlieferung</t>
  </si>
  <si>
    <t>Humus-C in den Gärresten</t>
  </si>
  <si>
    <r>
      <t>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-Fußabdruck</t>
    </r>
  </si>
  <si>
    <t>Elektrischer Wirkungsgrad</t>
  </si>
  <si>
    <r>
      <t>Insgesamt für BHKW produzierte, nutzbare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-Menge (in kg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 xml:space="preserve">) </t>
    </r>
  </si>
  <si>
    <t>Dichte von Methan</t>
  </si>
  <si>
    <r>
      <t>kg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CH</t>
    </r>
    <r>
      <rPr>
        <vertAlign val="subscript"/>
        <sz val="12"/>
        <rFont val="Arial"/>
        <family val="2"/>
      </rPr>
      <t>4</t>
    </r>
  </si>
  <si>
    <r>
      <t>Insgesamt für BHKW produzierte, nutzbare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-Menge (in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 xml:space="preserve">) </t>
    </r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</si>
  <si>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CH</t>
    </r>
    <r>
      <rPr>
        <vertAlign val="subscript"/>
        <sz val="12"/>
        <rFont val="Arial"/>
        <family val="2"/>
      </rPr>
      <t>4</t>
    </r>
  </si>
  <si>
    <t>Energiegehalt von Methan</t>
  </si>
  <si>
    <r>
      <t>kWh/m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CH</t>
    </r>
    <r>
      <rPr>
        <vertAlign val="subscript"/>
        <sz val="12"/>
        <rFont val="Arial"/>
        <family val="2"/>
      </rPr>
      <t>4</t>
    </r>
  </si>
  <si>
    <t xml:space="preserve">Produzierte, nutzbare Energiemenge </t>
  </si>
  <si>
    <t xml:space="preserve">kWh </t>
  </si>
  <si>
    <t>Eingespeiste Strommenge</t>
  </si>
  <si>
    <t xml:space="preserve">Eingespeiste Strommenge  je produzierte, nutzbare Energiemenge </t>
  </si>
  <si>
    <r>
      <t>kWh</t>
    </r>
    <r>
      <rPr>
        <vertAlign val="subscript"/>
        <sz val="12"/>
        <rFont val="Arial"/>
        <family val="2"/>
      </rPr>
      <t>el</t>
    </r>
    <r>
      <rPr>
        <sz val="12"/>
        <rFont val="Arial"/>
        <family val="2"/>
      </rPr>
      <t>/kWh</t>
    </r>
  </si>
  <si>
    <t xml:space="preserve">Effizienzparameter </t>
  </si>
  <si>
    <t>DüV</t>
  </si>
  <si>
    <t>Betrieb, z.B. LWK Niedersachsen (2021)</t>
  </si>
  <si>
    <t>nicht bekannt</t>
  </si>
  <si>
    <r>
      <t>GWP</t>
    </r>
    <r>
      <rPr>
        <vertAlign val="subscript"/>
        <sz val="12"/>
        <color indexed="8"/>
        <rFont val="Arial"/>
        <family val="2"/>
      </rPr>
      <t>100</t>
    </r>
    <r>
      <rPr>
        <sz val="12"/>
        <color indexed="8"/>
        <rFont val="Arial"/>
        <family val="2"/>
      </rPr>
      <t xml:space="preserve"> für Lachgas</t>
    </r>
  </si>
  <si>
    <t>Methandichte (IPCC-Standard)</t>
  </si>
  <si>
    <r>
      <t>GWP</t>
    </r>
    <r>
      <rPr>
        <vertAlign val="subscript"/>
        <sz val="12"/>
        <color indexed="8"/>
        <rFont val="Arial"/>
        <family val="2"/>
      </rPr>
      <t>100</t>
    </r>
    <r>
      <rPr>
        <sz val="12"/>
        <color indexed="8"/>
        <rFont val="Arial"/>
        <family val="2"/>
      </rPr>
      <t xml:space="preserve"> für Methan</t>
    </r>
  </si>
  <si>
    <t>Umrechnungsfaktor für Lachgas-N in Lachgas</t>
  </si>
  <si>
    <t>Umrechnungsfaktor für Kohlenstoff-C in Kohlendioxid</t>
  </si>
  <si>
    <r>
      <t>BG</t>
    </r>
    <r>
      <rPr>
        <b/>
        <vertAlign val="subscript"/>
        <sz val="12"/>
        <rFont val="Arial"/>
        <family val="2"/>
      </rPr>
      <t>A</t>
    </r>
    <r>
      <rPr>
        <b/>
        <sz val="12"/>
        <rFont val="Arial"/>
        <family val="2"/>
      </rPr>
      <t>3: CH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>-Emissionen aus Gärrestlagerung</t>
    </r>
  </si>
  <si>
    <r>
      <t>BG</t>
    </r>
    <r>
      <rPr>
        <b/>
        <vertAlign val="subscript"/>
        <sz val="12"/>
        <rFont val="Arial"/>
        <family val="2"/>
      </rPr>
      <t>A</t>
    </r>
    <r>
      <rPr>
        <b/>
        <sz val="12"/>
        <rFont val="Arial"/>
        <family val="2"/>
      </rPr>
      <t>4: CH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>-Emissionen aus BHKW-Schlupf oder Biomethanaufbereitung</t>
    </r>
  </si>
  <si>
    <r>
      <t>BG</t>
    </r>
    <r>
      <rPr>
        <b/>
        <vertAlign val="subscript"/>
        <sz val="12"/>
        <rFont val="Arial"/>
        <family val="2"/>
      </rPr>
      <t>A</t>
    </r>
    <r>
      <rPr>
        <b/>
        <sz val="12"/>
        <rFont val="Arial"/>
        <family val="2"/>
      </rPr>
      <t>7: N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O-Emissionen Gärrestlagerung</t>
    </r>
  </si>
  <si>
    <r>
      <t>BG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>4: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-Emissionen aus BHKW-Schlupf oder Biomethanaufbereitung</t>
    </r>
  </si>
  <si>
    <r>
      <t>BG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>3: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-Emissionen aus Gärrestlagerung</t>
    </r>
  </si>
  <si>
    <t xml:space="preserve">N-Menge Gärrest </t>
  </si>
  <si>
    <r>
      <t>kg N</t>
    </r>
    <r>
      <rPr>
        <vertAlign val="sub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O-N/kg N </t>
    </r>
  </si>
  <si>
    <r>
      <t>BG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>2: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-Emissionen aus Gärbehältern</t>
    </r>
  </si>
  <si>
    <t>Betrieb, Ergebnis</t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</si>
  <si>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e/kg N-MDÄ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</si>
  <si>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e/kg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</si>
  <si>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e/kg Humus-C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</si>
  <si>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e/l Diesel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</si>
  <si>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e/kWh</t>
    </r>
    <r>
      <rPr>
        <vertAlign val="subscript"/>
        <sz val="12"/>
        <rFont val="Arial"/>
        <family val="2"/>
      </rPr>
      <t>el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</si>
  <si>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e/kWh</t>
    </r>
    <r>
      <rPr>
        <vertAlign val="subscript"/>
        <sz val="12"/>
        <rFont val="Arial"/>
        <family val="2"/>
      </rPr>
      <t>th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</si>
  <si>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e/kg CH</t>
    </r>
    <r>
      <rPr>
        <vertAlign val="subscript"/>
        <sz val="12"/>
        <rFont val="Arial"/>
        <family val="2"/>
      </rPr>
      <t>4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</si>
  <si>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e/kg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</si>
  <si>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kWh</t>
    </r>
    <r>
      <rPr>
        <vertAlign val="subscript"/>
        <sz val="12"/>
        <rFont val="Arial"/>
        <family val="2"/>
      </rPr>
      <t>th</t>
    </r>
    <r>
      <rPr>
        <sz val="12"/>
        <rFont val="Arial"/>
        <family val="2"/>
      </rPr>
      <t>/a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</si>
  <si>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e/kg FM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</si>
  <si>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e/l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</si>
  <si>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e/kg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</si>
  <si>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Methanertrag (B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) von Rindergülle (auf IPCC-Standard für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-Dichte abgestimmt!)</t>
    </r>
  </si>
  <si>
    <r>
      <t>Methanertrag (B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>) von Maissilage (auf IPCC-Standard für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-Dichte abgestimmt!)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</si>
  <si>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e/kWh</t>
    </r>
    <r>
      <rPr>
        <vertAlign val="subscript"/>
        <sz val="11"/>
        <rFont val="Arial"/>
        <family val="2"/>
      </rPr>
      <t>el</t>
    </r>
  </si>
  <si>
    <r>
      <t>Ergebnis aus BG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>4</t>
    </r>
  </si>
  <si>
    <r>
      <t>Ergebnis aus BG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>1</t>
    </r>
  </si>
  <si>
    <r>
      <t>Ergebnis aus BG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>2</t>
    </r>
  </si>
  <si>
    <r>
      <t>Ergebnis aus BG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>5</t>
    </r>
  </si>
  <si>
    <r>
      <t>Ergebnis aus BG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>6</t>
    </r>
  </si>
  <si>
    <r>
      <t>Ergebnis BG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>7</t>
    </r>
  </si>
  <si>
    <r>
      <t>=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e-Gutschrift Humus-C</t>
    </r>
  </si>
  <si>
    <r>
      <t>=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e-Gutschrift Phosphor</t>
    </r>
  </si>
  <si>
    <r>
      <t>BG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1: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e-Emissionen aus Maschinenherstellung</t>
    </r>
  </si>
  <si>
    <r>
      <t>BG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2: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e-Emissionen aus Biogasanlagenherstellung</t>
    </r>
  </si>
  <si>
    <r>
      <t>BG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3: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e-Emissionen aus Energiebereitstellung und -konversion</t>
    </r>
  </si>
  <si>
    <r>
      <t>BG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4: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e-Emissionen aus Motorölverbrauch</t>
    </r>
  </si>
  <si>
    <r>
      <t>BG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5: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e-Emissionen aus der Substratbereitstellung</t>
    </r>
  </si>
  <si>
    <r>
      <t>BG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>1 bis BG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>2: Summe der Treibhausgasemissionen abzgl. der Gutschriften</t>
    </r>
  </si>
  <si>
    <t>Betrieb, z.B. LLG (2020)</t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</si>
  <si>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>-Gehalt im Gärrest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</si>
  <si>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O-Gehalt im Gärrest</t>
    </r>
  </si>
  <si>
    <r>
      <t>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-Gehalt Biogas aus Gülle</t>
    </r>
  </si>
  <si>
    <r>
      <t>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-Gehalt Biogas aus Maissilage</t>
    </r>
  </si>
  <si>
    <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O-N-Emissionsfaktor für Vorlager</t>
    </r>
  </si>
  <si>
    <r>
      <t>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-N-Emissionsfaktor für Vorlager</t>
    </r>
  </si>
  <si>
    <r>
      <t>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e-Emissionsfaktor für die Maschinenherstellung</t>
    </r>
  </si>
  <si>
    <r>
      <t>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e-Emissionsfaktor für die Bereitstellung von RME</t>
    </r>
  </si>
  <si>
    <r>
      <t>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e-Emissionsfaktor für die Erstellung der Anlage</t>
    </r>
  </si>
  <si>
    <r>
      <t>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e-Emissionsfaktor für die Bereitstellung von Strommix D</t>
    </r>
  </si>
  <si>
    <r>
      <t>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e-Emissionsfaktor für die Bereitstellung und Konversion von Diesel/Motoröl</t>
    </r>
  </si>
  <si>
    <r>
      <t>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e-Emissionsfaktor für externe Nutzung der Wärme aus Biogas als Nebenprodukt der Stromerzeugung</t>
    </r>
  </si>
  <si>
    <r>
      <t>BG</t>
    </r>
    <r>
      <rPr>
        <b/>
        <vertAlign val="subscript"/>
        <sz val="12"/>
        <rFont val="Arial"/>
        <family val="2"/>
      </rPr>
      <t>B</t>
    </r>
    <r>
      <rPr>
        <b/>
        <sz val="12"/>
        <rFont val="Arial"/>
        <family val="2"/>
      </rPr>
      <t>1: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e-Emissionen aus Maschinenherstellung</t>
    </r>
  </si>
  <si>
    <r>
      <t>BG</t>
    </r>
    <r>
      <rPr>
        <b/>
        <vertAlign val="subscript"/>
        <sz val="12"/>
        <rFont val="Arial"/>
        <family val="2"/>
      </rPr>
      <t>B</t>
    </r>
    <r>
      <rPr>
        <b/>
        <sz val="12"/>
        <rFont val="Arial"/>
        <family val="2"/>
      </rPr>
      <t>2: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e-Emissionen aus Biogasanlagenherstellung</t>
    </r>
  </si>
  <si>
    <t>Maissilage-Menge bei Anlieferung</t>
  </si>
  <si>
    <r>
      <t>BG</t>
    </r>
    <r>
      <rPr>
        <b/>
        <vertAlign val="subscript"/>
        <sz val="12"/>
        <rFont val="Arial"/>
        <family val="2"/>
      </rPr>
      <t>B</t>
    </r>
    <r>
      <rPr>
        <b/>
        <sz val="12"/>
        <rFont val="Arial"/>
        <family val="2"/>
      </rPr>
      <t>3: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e-Emissionen aus Energiebereitstellung und -konversion</t>
    </r>
  </si>
  <si>
    <r>
      <t>=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aus Gärrestlager</t>
    </r>
  </si>
  <si>
    <r>
      <t>=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 durch Schlupf in BHKW oder Biomethaneinspeisung</t>
    </r>
  </si>
  <si>
    <r>
      <t>=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e  </t>
    </r>
  </si>
  <si>
    <r>
      <t>=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e-Gutschrift N-MDÄ</t>
    </r>
  </si>
  <si>
    <r>
      <t>BG</t>
    </r>
    <r>
      <rPr>
        <b/>
        <vertAlign val="subscript"/>
        <sz val="12"/>
        <rFont val="Arial"/>
        <family val="2"/>
      </rPr>
      <t>A</t>
    </r>
    <r>
      <rPr>
        <b/>
        <sz val="12"/>
        <rFont val="Arial"/>
        <family val="2"/>
      </rPr>
      <t>2: CH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>-Emissionen aus Gärbehältern</t>
    </r>
  </si>
  <si>
    <r>
      <t>BG</t>
    </r>
    <r>
      <rPr>
        <b/>
        <vertAlign val="subscript"/>
        <sz val="12"/>
        <rFont val="Arial"/>
        <family val="2"/>
      </rPr>
      <t>A</t>
    </r>
    <r>
      <rPr>
        <b/>
        <sz val="12"/>
        <rFont val="Arial"/>
        <family val="2"/>
      </rPr>
      <t>8: NH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>-Emissionen aus Gärrestlagerung</t>
    </r>
  </si>
  <si>
    <r>
      <t>BG</t>
    </r>
    <r>
      <rPr>
        <b/>
        <vertAlign val="subscript"/>
        <sz val="12"/>
        <rFont val="Arial"/>
        <family val="2"/>
      </rPr>
      <t>B</t>
    </r>
    <r>
      <rPr>
        <b/>
        <sz val="12"/>
        <rFont val="Arial"/>
        <family val="2"/>
      </rPr>
      <t>4: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e-Emissionen aus Motorölverbrauch</t>
    </r>
  </si>
  <si>
    <r>
      <t>BG</t>
    </r>
    <r>
      <rPr>
        <b/>
        <vertAlign val="subscript"/>
        <sz val="12"/>
        <rFont val="Arial"/>
        <family val="2"/>
      </rPr>
      <t>B</t>
    </r>
    <r>
      <rPr>
        <b/>
        <sz val="12"/>
        <rFont val="Arial"/>
        <family val="2"/>
      </rPr>
      <t>5: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e-Emissionen aus Substratbereitstellung</t>
    </r>
  </si>
  <si>
    <r>
      <t>BG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>1: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e-Ersatzwert für bereit gestellte und genutzte Wärme bei Stromerzeugung</t>
    </r>
  </si>
  <si>
    <r>
      <t>BG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>2: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e-Ersatzwert für die mineraldüngerwirksamen Nährstoffe im Gärrest</t>
    </r>
  </si>
  <si>
    <r>
      <t>BG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>3: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e-Bindung durch Humusaufbaupotenzial des Gärrestes</t>
    </r>
  </si>
  <si>
    <r>
      <t>BG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>7: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O-Emissionen aus Gärrestlagerung</t>
    </r>
  </si>
  <si>
    <r>
      <t>BG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>8: 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-Emissionen aus Gärrestlagerung</t>
    </r>
  </si>
  <si>
    <r>
      <t>BG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>1 bis B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 xml:space="preserve">9: Summe THG aus Anlage-Emissionen </t>
    </r>
  </si>
  <si>
    <r>
      <t>BG</t>
    </r>
    <r>
      <rPr>
        <b/>
        <vertAlign val="subscript"/>
        <sz val="12"/>
        <rFont val="Arial"/>
        <family val="2"/>
      </rPr>
      <t>A</t>
    </r>
    <r>
      <rPr>
        <b/>
        <sz val="12"/>
        <rFont val="Arial"/>
        <family val="2"/>
      </rPr>
      <t>9: N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O-Emissionen des nicht mineraldüngerwirksamen Stickstoffs aus der Vergärung nachwachsender Rohstoffe</t>
    </r>
  </si>
  <si>
    <r>
      <t>=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O-N-Emissionen nicht mineraldüngerwirksamer N</t>
    </r>
  </si>
  <si>
    <r>
      <t>BG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>9: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O-Emissionen des nicht mineraldüngerwirksamen Stickstoffs aus der Vergärung nachwachsender Rohstoffe</t>
    </r>
  </si>
  <si>
    <t>Treibhausgasberechnung Biogaserzeugung</t>
  </si>
  <si>
    <t>KTBL (2015)</t>
  </si>
  <si>
    <t>Parameterdatei; mit 1/10 von offenes Gärrestlager</t>
  </si>
  <si>
    <r>
      <t>BG</t>
    </r>
    <r>
      <rPr>
        <b/>
        <vertAlign val="subscript"/>
        <sz val="12"/>
        <rFont val="Arial"/>
        <family val="2"/>
      </rPr>
      <t>A</t>
    </r>
    <r>
      <rPr>
        <b/>
        <sz val="12"/>
        <rFont val="Arial"/>
        <family val="2"/>
      </rPr>
      <t>1: CH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>-Emissionen aus Wirtschaftsdüngervorlagerung an der Biogasanlage</t>
    </r>
  </si>
  <si>
    <r>
      <t>=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 aus Rindergülle-Vorlager</t>
    </r>
  </si>
  <si>
    <r>
      <t>BG</t>
    </r>
    <r>
      <rPr>
        <b/>
        <vertAlign val="subscript"/>
        <sz val="12"/>
        <rFont val="Arial"/>
        <family val="2"/>
      </rPr>
      <t>A</t>
    </r>
    <r>
      <rPr>
        <b/>
        <sz val="12"/>
        <rFont val="Arial"/>
        <family val="2"/>
      </rPr>
      <t>5: N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O-Emissionen aus Wirtschaftsdüngervorlagerung an der Biogasanlage</t>
    </r>
  </si>
  <si>
    <r>
      <t>BG</t>
    </r>
    <r>
      <rPr>
        <b/>
        <vertAlign val="subscript"/>
        <sz val="12"/>
        <rFont val="Arial"/>
        <family val="2"/>
      </rPr>
      <t>A</t>
    </r>
    <r>
      <rPr>
        <b/>
        <sz val="12"/>
        <rFont val="Arial"/>
        <family val="2"/>
      </rPr>
      <t>6: NH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>-Emissionen aus Wirtschaftsdüngervorlagerung an der Biogasanlage</t>
    </r>
  </si>
  <si>
    <r>
      <t>BG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>1: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-Emissionen aus Wirtschaftsdüngervorlagerung an der Biogasanlage</t>
    </r>
  </si>
  <si>
    <r>
      <t>BG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>5: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O-Emissionen aus Wirtschaftsdüngervorlagerung an der Biogasanlage</t>
    </r>
  </si>
  <si>
    <r>
      <t>BG</t>
    </r>
    <r>
      <rPr>
        <vertAlign val="subscript"/>
        <sz val="12"/>
        <rFont val="Arial"/>
        <family val="2"/>
      </rPr>
      <t>A</t>
    </r>
    <r>
      <rPr>
        <sz val="12"/>
        <rFont val="Arial"/>
        <family val="2"/>
      </rPr>
      <t>6: 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-Emissionen aus Wirtschaftsdüngervorlagerung an der Biogasanlage</t>
    </r>
  </si>
  <si>
    <t>Am Beispiel eines 250-kW-BHKW auf Basis von Rindergülle und Maissilage und einem offenen Gärrestlager</t>
  </si>
  <si>
    <t>Gasdichtes Lager = 1, offenes Lager = 0</t>
  </si>
  <si>
    <t>Extern genutzte Wärmemenge</t>
  </si>
  <si>
    <t>Zugekaufte Strommenge für Anlagenbetrieb</t>
  </si>
  <si>
    <t>Zündöltyp: Biodiesel=0;Rapsöl-Methylester=1;Rapsöl=2</t>
  </si>
  <si>
    <t>Gärrestlagertyp:</t>
  </si>
  <si>
    <t>Evtl. zusätzliche Wassereinleitung in den Prozess</t>
  </si>
  <si>
    <t xml:space="preserve">Berechnung Gärrestmenge und Gärrest-TM-Gehalt </t>
  </si>
  <si>
    <t>Restgaspotenzial</t>
  </si>
  <si>
    <r>
      <t>- "Restgas" (= im Gärrestlager potenziell gewinnbares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)</t>
    </r>
  </si>
  <si>
    <r>
      <t>= potenziell aus Gärrestlager gewinnbare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-Menge MIT Berücksichtigung des Lagertyps</t>
    </r>
  </si>
  <si>
    <r>
      <t>Potenziell aus Gärrestlager gewinnbares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 xml:space="preserve"> OHNE Berücksichtigung des Lagertyps</t>
    </r>
  </si>
  <si>
    <r>
      <t xml:space="preserve">= Lager_gasdicht[ja=1/nein=0] </t>
    </r>
    <r>
      <rPr>
        <sz val="12"/>
        <rFont val="Calibri"/>
        <family val="2"/>
      </rPr>
      <t>·</t>
    </r>
    <r>
      <rPr>
        <sz val="12"/>
        <rFont val="Arial"/>
        <family val="2"/>
      </rPr>
      <t xml:space="preserve"> EF_gasdicht +  (1 - Lager_gasdicht[ja=1/nein=0]) · EF_nicht gasdicht</t>
    </r>
  </si>
  <si>
    <t>= Lager_gasdicht[ja=1/nein=0] · EF_gasdicht +  (1 - Lager_gasdicht[ja=1/nein=0]) · EF_nicht gasdicht</t>
  </si>
  <si>
    <t>Extern genutzte Wärme</t>
  </si>
  <si>
    <r>
      <t>=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-Emission durch Schlupf in BHKW oder Biomethaneinspeisung</t>
    </r>
  </si>
  <si>
    <r>
      <t>BG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1 bis BG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5: Summe THG aus Betriebsmitteleinsatz</t>
    </r>
  </si>
  <si>
    <r>
      <t>BG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>1: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e-Ersatzwert für bereit gestellte und genutzte Wärme bei Stromerzeugung</t>
    </r>
  </si>
  <si>
    <r>
      <t>BG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>2: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e-Ersatzwert für die mineraldüngerwirksamen Nährstoffe im Gärrest</t>
    </r>
  </si>
  <si>
    <r>
      <t>BG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>3: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-Bindung durch Humusaufbaupotenzial des Gärrestes</t>
    </r>
  </si>
  <si>
    <r>
      <t>BG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>1 bis BG</t>
    </r>
    <r>
      <rPr>
        <vertAlign val="subscript"/>
        <sz val="12"/>
        <rFont val="Arial"/>
        <family val="2"/>
      </rPr>
      <t>N</t>
    </r>
    <r>
      <rPr>
        <sz val="12"/>
        <rFont val="Arial"/>
        <family val="2"/>
      </rPr>
      <t>3: Summe Gutschriften der Nebenprodukte</t>
    </r>
  </si>
  <si>
    <t>MCF für Rindergüllevorlager</t>
  </si>
  <si>
    <r>
      <t>=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-Emission aus Rindergüllevorlager</t>
    </r>
  </si>
  <si>
    <t>- CH4-Emission aus Rindergüllevorlager</t>
  </si>
  <si>
    <t>= Gesamt-N-Menge bei Eintritt ins Gärrestlager (kein N-Verlust aus Gärbehälter!)</t>
  </si>
  <si>
    <t xml:space="preserve">= Summe THG insgesamt aus Substratbereitstellung </t>
  </si>
  <si>
    <r>
      <t>= aus angelieferter oTM-Menge nach KTBL-Richtwerten gewinnbare CH</t>
    </r>
    <r>
      <rPr>
        <vertAlign val="subscript"/>
        <sz val="11"/>
        <rFont val="Arial"/>
        <family val="2"/>
      </rPr>
      <t>4</t>
    </r>
    <r>
      <rPr>
        <sz val="12"/>
        <rFont val="Arial"/>
        <family val="2"/>
      </rPr>
      <t>-Menge = im Gärbehälter nach KTBL-Richtwerten produzierbare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-Menge aus Silomais</t>
    </r>
  </si>
  <si>
    <r>
      <t>=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e-Gutschrift Kalium</t>
    </r>
  </si>
  <si>
    <r>
      <t>Rechenschritt für P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5</t>
    </r>
  </si>
  <si>
    <r>
      <t>Rechenschritt für K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</si>
  <si>
    <t>• Faktor für Lagertyp (gasdicht = 1, nicht gasdicht = 0)</t>
  </si>
  <si>
    <t>• Schlupf aus BHKW oder Biomethaneinspeisung</t>
  </si>
  <si>
    <t>•  N-Gehalt in Rindergülle</t>
  </si>
  <si>
    <t>• N-Gehalt in Maissilage</t>
  </si>
  <si>
    <t>• TAN Gehalt Gärrest</t>
  </si>
  <si>
    <t>• Anteil N aus nachwachsenden Rohstoffen</t>
  </si>
  <si>
    <t>• nicht mineraldüngerwirksamer Anteil</t>
  </si>
  <si>
    <t>• Umrechnungsfaktor</t>
  </si>
  <si>
    <t>• Pflanzenverfügbarkeit</t>
  </si>
  <si>
    <t>• Herstellung von Maissilage</t>
  </si>
  <si>
    <t>• Gutschrift N-MDÄ</t>
  </si>
  <si>
    <t>• Gutschrift Phosphor</t>
  </si>
  <si>
    <t>• Gutschrift Kalium</t>
  </si>
  <si>
    <t>• Gutschrift Humus-C</t>
  </si>
  <si>
    <t>• Dichte von Rindergülle</t>
  </si>
  <si>
    <t>• TM-Gehalt in Rindergülle</t>
  </si>
  <si>
    <t>• oTM-Gehalt in Rindergülle-TM</t>
  </si>
  <si>
    <t>• Dichte von Methan (IPCC- Standard)</t>
  </si>
  <si>
    <t>• MCF für Rindergüllevorlager (&lt;1 Monat Lagerung)</t>
  </si>
  <si>
    <t>• TM-Gehalt von Maissilage</t>
  </si>
  <si>
    <t>• oTM-Gehalt von Maissilage</t>
  </si>
  <si>
    <t>• Leckagerate_Gärbehälter</t>
  </si>
  <si>
    <r>
      <t>Potenziell aus Gärrestlager gewinnbare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-Menge</t>
    </r>
  </si>
  <si>
    <r>
      <t>• GWP</t>
    </r>
    <r>
      <rPr>
        <vertAlign val="subscript"/>
        <sz val="12"/>
        <rFont val="Arial"/>
        <family val="2"/>
      </rPr>
      <t>100</t>
    </r>
  </si>
  <si>
    <r>
      <t>• 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O-N-Emissionsfaktor für Vorlager</t>
    </r>
  </si>
  <si>
    <r>
      <t>•  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-N-Emissionsfaktor für Vorlager</t>
    </r>
  </si>
  <si>
    <r>
      <t>•  Emissionsfaktor für indirekte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O-N-Emissionen aus 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-N-Deposition</t>
    </r>
  </si>
  <si>
    <r>
      <t>• 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O-N-Emissionsfaktor für Gärrestlager:</t>
    </r>
  </si>
  <si>
    <r>
      <t>• 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-N-Emissionsfaktor für Gärrestlager:</t>
    </r>
  </si>
  <si>
    <r>
      <t>• Emissionsfaktor für indirekte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O-N-Emissionen aus NH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-N-Deposition</t>
    </r>
  </si>
  <si>
    <r>
      <t>•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O-N-Emissionsfaktor</t>
    </r>
  </si>
  <si>
    <t>• Mineraldüngeräquivalent (MDÄ)</t>
  </si>
  <si>
    <r>
      <t>• B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 von Rindergülle</t>
    </r>
  </si>
  <si>
    <r>
      <t>• B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von Maissilage </t>
    </r>
  </si>
  <si>
    <r>
      <t>• davon relativer Anteil als Verlust durch CH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-Emissionen:</t>
    </r>
  </si>
  <si>
    <r>
      <t>• Umrechnungsfaktor von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O-N in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</si>
  <si>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•  Umrechnungsfaktor von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O-N in 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</si>
  <si>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= N-Menge, die durch AHL zu ersetzen wäre</t>
  </si>
  <si>
    <r>
      <t>N</t>
    </r>
    <r>
      <rPr>
        <vertAlign val="sub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O-N-Emissionsfaktor für N-Düngung (direkt und indirekt durch Auswaschung)</t>
    </r>
  </si>
  <si>
    <r>
      <t>•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e-Emissionsfaktor für Maschinenherstellung</t>
    </r>
  </si>
  <si>
    <r>
      <t>•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e-Emissionsfaktor für Anlagenherstellung</t>
    </r>
  </si>
  <si>
    <r>
      <t>•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e-Emissionsfaktor für Strommix Deutschland</t>
    </r>
  </si>
  <si>
    <r>
      <t>•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e-Emissionsfaktor für Zündöl</t>
    </r>
  </si>
  <si>
    <r>
      <t>•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e-Emissionsfaktor für Diesel</t>
    </r>
  </si>
  <si>
    <r>
      <t>•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e-Emissionsfaktor für Motoröl</t>
    </r>
  </si>
  <si>
    <r>
      <t>•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e-Emissionsfaktor für Herstellung von AHL</t>
    </r>
  </si>
  <si>
    <r>
      <t>•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e-Emissionsfaktor für Herstellung von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</si>
  <si>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=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Substratbereitstellung Maissilage</t>
    </r>
  </si>
  <si>
    <r>
      <t>•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e-Emissionsfaktor Erdgas Herstellung + Verbrennung</t>
    </r>
  </si>
  <si>
    <r>
      <t>•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e-Emissionsfaktor für Humus-C-Bindung</t>
    </r>
  </si>
  <si>
    <r>
      <t>•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e-Emissionsfaktor für Herstellung von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</si>
  <si>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Summe THG-Gutschrift Düngewert (a+b+c)</t>
  </si>
  <si>
    <r>
      <t>01.01.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>31.12.2020</t>
    </r>
  </si>
  <si>
    <t>4.1 Anlage</t>
  </si>
  <si>
    <t>4.2 Betriebsmittel</t>
  </si>
  <si>
    <t>5. Gesamtbilanz</t>
  </si>
  <si>
    <t>5.1 Anlage</t>
  </si>
  <si>
    <t>4.3 Treibhausgasgutschrift für Nebenprodukte</t>
  </si>
  <si>
    <t>5.2 Betriebsmittel</t>
  </si>
  <si>
    <t>5.4: Treibhausgasemissionen für das Hauptprodukt (Strom)</t>
  </si>
  <si>
    <t>5.3: Treibhausgasgutschrift für Nebenprodukte</t>
  </si>
  <si>
    <r>
      <t>g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e/kWh</t>
    </r>
    <r>
      <rPr>
        <b/>
        <vertAlign val="subscript"/>
        <sz val="12"/>
        <rFont val="Arial"/>
        <family val="2"/>
      </rPr>
      <t>el</t>
    </r>
  </si>
  <si>
    <t xml:space="preserve">Abkürzungen und Literaturverweise sind im Handbuch ausgeführt: </t>
  </si>
  <si>
    <t xml:space="preserve">Arbeitsgruppe BEK (2021): Berechnungsstandard für einzelbetriebliche Klimabilanzen (BEK) in der Landwirtschaft. </t>
  </si>
  <si>
    <t>Handbuch, Darmstadt, Kuratorium für Technik und Bauwesen in der Landwirtschaft e. V., 2. Auflage. In: www.ktbl.de.</t>
  </si>
  <si>
    <t>Kuratorium für Technik und Bauwesen</t>
  </si>
  <si>
    <t>Eingetragen im Vereinsregister beim Amtsgericht Darmstadt,</t>
  </si>
  <si>
    <t>in der Landwirtschaft e.V. (KTBL)</t>
  </si>
  <si>
    <t>Aktenzeichen 8 VR 1351</t>
  </si>
  <si>
    <t>Bartningstraße 49</t>
  </si>
  <si>
    <t>Vereinspräsident: Prof. Dr. Eberhard Hartung</t>
  </si>
  <si>
    <t>64289 Darmstadt</t>
  </si>
  <si>
    <t>Geschäftsführer: Dr. Martin Kunisch</t>
  </si>
  <si>
    <t>Telefon: +49 6151 7001-0</t>
  </si>
  <si>
    <t>Verantwortlich im Sinne des Presserechts:</t>
  </si>
  <si>
    <t>E-Mail: ktbl@ktbl.de</t>
  </si>
  <si>
    <t>Dr. Martin Kunisch</t>
  </si>
  <si>
    <t>www.ktbl.de</t>
  </si>
  <si>
    <t>© KTBL 2021</t>
  </si>
  <si>
    <t>Berechnungsbeispiel zum Berechnungsstandard für einzelbetriebliche Klimabilanzen</t>
  </si>
  <si>
    <r>
      <t xml:space="preserve">= (Lager_gasdicht[1/0]) </t>
    </r>
    <r>
      <rPr>
        <sz val="12"/>
        <rFont val="Calibri"/>
        <family val="2"/>
      </rPr>
      <t>·</t>
    </r>
    <r>
      <rPr>
        <sz val="12"/>
        <rFont val="Arial"/>
        <family val="2"/>
      </rPr>
      <t xml:space="preserve"> Leckagerate_gasdichtes_Lager + (1 - Lager_gasdicht[1/0]) · MCF_offenes_Lager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</si>
</sst>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"/>
    <numFmt numFmtId="166" formatCode="_-* #,##0\ _€_-;\-* #,##0\ _€_-;_-* &quot;-&quot;??\ _€_-;_-@_-"/>
    <numFmt numFmtId="167" formatCode="0.000"/>
    <numFmt numFmtId="168" formatCode="0.0"/>
    <numFmt numFmtId="169" formatCode="#,##0.000"/>
    <numFmt numFmtId="170" formatCode="0.00000"/>
    <numFmt numFmtId="171" formatCode="#,##0.0000"/>
    <numFmt numFmtId="172" formatCode="#,##0.00000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vertAlign val="subscript"/>
      <sz val="12"/>
      <name val="Arial"/>
      <family val="2"/>
    </font>
    <font>
      <sz val="12"/>
      <color indexed="10"/>
      <name val="Arial"/>
      <family val="2"/>
    </font>
    <font>
      <sz val="11"/>
      <color indexed="14"/>
      <name val="Arial"/>
      <family val="2"/>
    </font>
    <font>
      <sz val="12"/>
      <color indexed="19"/>
      <name val="Arial"/>
      <family val="2"/>
    </font>
    <font>
      <sz val="10"/>
      <color indexed="19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vertAlign val="subscript"/>
      <sz val="12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sz val="12"/>
      <color indexed="14"/>
      <name val="Arial"/>
      <family val="2"/>
    </font>
    <font>
      <b/>
      <sz val="12"/>
      <color indexed="19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vertAlign val="subscript"/>
      <sz val="12"/>
      <color indexed="8"/>
      <name val="Arial"/>
      <family val="2"/>
    </font>
    <font>
      <sz val="9"/>
      <name val="Segoe UI"/>
      <family val="2"/>
    </font>
    <font>
      <sz val="12"/>
      <name val="Calibri"/>
      <family val="2"/>
    </font>
    <font>
      <vertAlign val="subscript"/>
      <sz val="11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53"/>
      <name val="Arial"/>
      <family val="2"/>
    </font>
    <font>
      <sz val="12"/>
      <color indexed="23"/>
      <name val="Arial"/>
      <family val="2"/>
    </font>
    <font>
      <sz val="12"/>
      <color indexed="17"/>
      <name val="Arial"/>
      <family val="2"/>
    </font>
    <font>
      <sz val="10"/>
      <color indexed="53"/>
      <name val="Arial"/>
      <family val="2"/>
    </font>
    <font>
      <sz val="12"/>
      <color indexed="9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  <font>
      <sz val="12"/>
      <color theme="5" tint="-0.24997000396251678"/>
      <name val="Arial"/>
      <family val="2"/>
    </font>
    <font>
      <sz val="12"/>
      <color theme="1"/>
      <name val="Arial"/>
      <family val="2"/>
    </font>
    <font>
      <sz val="12"/>
      <color theme="6" tint="-0.24997000396251678"/>
      <name val="Arial"/>
      <family val="2"/>
    </font>
    <font>
      <sz val="10"/>
      <color rgb="FFFF0000"/>
      <name val="Arial"/>
      <family val="2"/>
    </font>
    <font>
      <sz val="12"/>
      <color rgb="FFFF00FF"/>
      <name val="Arial"/>
      <family val="2"/>
    </font>
    <font>
      <sz val="12"/>
      <color rgb="FF00B050"/>
      <name val="Arial"/>
      <family val="2"/>
    </font>
    <font>
      <sz val="10"/>
      <color theme="1"/>
      <name val="Arial"/>
      <family val="2"/>
    </font>
    <font>
      <sz val="10"/>
      <color theme="5" tint="-0.24997000396251678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/>
      <right/>
      <top style="medium"/>
      <bottom style="medium"/>
    </border>
    <border>
      <left style="thin"/>
      <right style="medium"/>
      <top style="thin"/>
      <bottom/>
    </border>
    <border>
      <left style="medium"/>
      <right/>
      <top style="thin">
        <color indexed="8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thin"/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/>
      <right/>
      <top style="thin"/>
      <bottom style="thin"/>
    </border>
    <border>
      <left style="thin"/>
      <right style="medium"/>
      <top style="thin">
        <color indexed="8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medium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/>
      <bottom style="medium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/>
    </border>
    <border>
      <left/>
      <right style="medium"/>
      <top style="thin">
        <color indexed="8"/>
      </top>
      <bottom/>
    </border>
    <border>
      <left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medium"/>
    </border>
    <border>
      <left/>
      <right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16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477">
    <xf numFmtId="0" fontId="0" fillId="0" borderId="0" xfId="0" applyAlignment="1">
      <alignment/>
    </xf>
    <xf numFmtId="0" fontId="69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Alignment="1">
      <alignment/>
    </xf>
    <xf numFmtId="166" fontId="72" fillId="0" borderId="0" xfId="47" applyNumberFormat="1" applyFont="1" applyAlignment="1">
      <alignment/>
    </xf>
    <xf numFmtId="0" fontId="6" fillId="0" borderId="0" xfId="0" applyFont="1" applyAlignment="1">
      <alignment/>
    </xf>
    <xf numFmtId="0" fontId="69" fillId="0" borderId="0" xfId="0" applyFont="1" applyAlignment="1">
      <alignment/>
    </xf>
    <xf numFmtId="0" fontId="2" fillId="0" borderId="0" xfId="0" applyFont="1" applyAlignment="1">
      <alignment/>
    </xf>
    <xf numFmtId="0" fontId="73" fillId="0" borderId="0" xfId="0" applyFont="1" applyAlignment="1">
      <alignment/>
    </xf>
    <xf numFmtId="4" fontId="69" fillId="0" borderId="0" xfId="0" applyNumberFormat="1" applyFont="1" applyAlignment="1">
      <alignment/>
    </xf>
    <xf numFmtId="0" fontId="7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2" fillId="0" borderId="10" xfId="0" applyNumberFormat="1" applyFont="1" applyBorder="1" applyAlignment="1">
      <alignment horizontal="lef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5" fillId="0" borderId="0" xfId="54" applyFont="1">
      <alignment/>
      <protection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0" fontId="69" fillId="0" borderId="0" xfId="51" applyNumberFormat="1" applyFont="1" applyAlignment="1">
      <alignment/>
    </xf>
    <xf numFmtId="0" fontId="69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10" fillId="0" borderId="0" xfId="53" applyFont="1">
      <alignment/>
      <protection/>
    </xf>
    <xf numFmtId="4" fontId="10" fillId="0" borderId="0" xfId="53" applyNumberFormat="1" applyFont="1">
      <alignment/>
      <protection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12" xfId="54" applyFont="1" applyFill="1" applyBorder="1" applyAlignment="1">
      <alignment vertical="center"/>
      <protection/>
    </xf>
    <xf numFmtId="0" fontId="2" fillId="0" borderId="10" xfId="54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12" xfId="0" applyNumberFormat="1" applyFont="1" applyBorder="1" applyAlignment="1">
      <alignment vertical="center"/>
    </xf>
    <xf numFmtId="4" fontId="2" fillId="0" borderId="0" xfId="0" applyNumberFormat="1" applyFont="1" applyAlignment="1">
      <alignment/>
    </xf>
    <xf numFmtId="0" fontId="2" fillId="0" borderId="12" xfId="0" applyFont="1" applyBorder="1" applyAlignment="1">
      <alignment vertical="center"/>
    </xf>
    <xf numFmtId="0" fontId="2" fillId="0" borderId="0" xfId="0" applyFont="1" applyFill="1" applyAlignment="1">
      <alignment/>
    </xf>
    <xf numFmtId="4" fontId="2" fillId="0" borderId="13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 quotePrefix="1">
      <alignment/>
    </xf>
    <xf numFmtId="0" fontId="11" fillId="0" borderId="0" xfId="0" applyFont="1" applyFill="1" applyAlignment="1">
      <alignment/>
    </xf>
    <xf numFmtId="166" fontId="6" fillId="0" borderId="0" xfId="47" applyNumberFormat="1" applyFont="1" applyFill="1" applyAlignment="1">
      <alignment horizontal="center" vertical="center"/>
    </xf>
    <xf numFmtId="3" fontId="69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69" fontId="2" fillId="0" borderId="13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64" fontId="69" fillId="0" borderId="0" xfId="47" applyFont="1" applyAlignment="1">
      <alignment/>
    </xf>
    <xf numFmtId="164" fontId="69" fillId="0" borderId="0" xfId="47" applyFont="1" applyFill="1" applyAlignment="1">
      <alignment/>
    </xf>
    <xf numFmtId="0" fontId="69" fillId="0" borderId="0" xfId="54" applyFont="1">
      <alignment/>
      <protection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72" fillId="0" borderId="0" xfId="0" applyFont="1" applyAlignment="1">
      <alignment/>
    </xf>
    <xf numFmtId="0" fontId="75" fillId="0" borderId="0" xfId="54" applyFont="1" applyFill="1">
      <alignment/>
      <protection/>
    </xf>
    <xf numFmtId="0" fontId="6" fillId="0" borderId="0" xfId="0" applyFont="1" applyFill="1" applyAlignment="1">
      <alignment/>
    </xf>
    <xf numFmtId="0" fontId="70" fillId="0" borderId="0" xfId="0" applyFont="1" applyFill="1" applyAlignment="1">
      <alignment/>
    </xf>
    <xf numFmtId="165" fontId="2" fillId="0" borderId="12" xfId="0" applyNumberFormat="1" applyFont="1" applyFill="1" applyBorder="1" applyAlignment="1">
      <alignment vertical="center"/>
    </xf>
    <xf numFmtId="0" fontId="69" fillId="0" borderId="0" xfId="54" applyFont="1" applyFill="1">
      <alignment/>
      <protection/>
    </xf>
    <xf numFmtId="166" fontId="2" fillId="0" borderId="0" xfId="47" applyNumberFormat="1" applyFont="1" applyBorder="1" applyAlignment="1">
      <alignment/>
    </xf>
    <xf numFmtId="166" fontId="2" fillId="0" borderId="0" xfId="47" applyNumberFormat="1" applyFont="1" applyFill="1" applyBorder="1" applyAlignment="1">
      <alignment/>
    </xf>
    <xf numFmtId="166" fontId="2" fillId="0" borderId="0" xfId="47" applyNumberFormat="1" applyFont="1" applyFill="1" applyBorder="1" applyAlignment="1">
      <alignment/>
    </xf>
    <xf numFmtId="165" fontId="75" fillId="0" borderId="0" xfId="54" applyNumberFormat="1" applyFont="1">
      <alignment/>
      <protection/>
    </xf>
    <xf numFmtId="166" fontId="2" fillId="0" borderId="0" xfId="47" applyNumberFormat="1" applyFont="1" applyBorder="1" applyAlignment="1">
      <alignment/>
    </xf>
    <xf numFmtId="166" fontId="8" fillId="0" borderId="0" xfId="47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4" fontId="73" fillId="0" borderId="0" xfId="0" applyNumberFormat="1" applyFont="1" applyAlignment="1">
      <alignment/>
    </xf>
    <xf numFmtId="0" fontId="2" fillId="0" borderId="0" xfId="54" applyFont="1" applyAlignment="1">
      <alignment vertical="center"/>
      <protection/>
    </xf>
    <xf numFmtId="167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15" xfId="0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169" fontId="2" fillId="0" borderId="16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/>
    </xf>
    <xf numFmtId="172" fontId="2" fillId="0" borderId="12" xfId="0" applyNumberFormat="1" applyFont="1" applyBorder="1" applyAlignment="1">
      <alignment vertical="center"/>
    </xf>
    <xf numFmtId="0" fontId="6" fillId="33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3" fillId="0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5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77" fillId="0" borderId="0" xfId="0" applyFont="1" applyFill="1" applyAlignment="1">
      <alignment/>
    </xf>
    <xf numFmtId="165" fontId="77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166" fontId="72" fillId="0" borderId="0" xfId="47" applyNumberFormat="1" applyFont="1" applyFill="1" applyAlignment="1">
      <alignment/>
    </xf>
    <xf numFmtId="9" fontId="69" fillId="0" borderId="0" xfId="51" applyNumberFormat="1" applyFont="1" applyFill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3" fillId="0" borderId="0" xfId="0" applyFont="1" applyFill="1" applyAlignment="1">
      <alignment/>
    </xf>
    <xf numFmtId="3" fontId="2" fillId="0" borderId="15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165" fontId="2" fillId="0" borderId="13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" fontId="2" fillId="0" borderId="19" xfId="0" applyNumberFormat="1" applyFont="1" applyBorder="1" applyAlignment="1">
      <alignment horizontal="left" vertical="center"/>
    </xf>
    <xf numFmtId="4" fontId="2" fillId="33" borderId="18" xfId="0" applyNumberFormat="1" applyFont="1" applyFill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49" fontId="2" fillId="0" borderId="21" xfId="0" applyNumberFormat="1" applyFont="1" applyFill="1" applyBorder="1" applyAlignment="1" quotePrefix="1">
      <alignment vertical="center"/>
    </xf>
    <xf numFmtId="49" fontId="2" fillId="0" borderId="22" xfId="0" applyNumberFormat="1" applyFont="1" applyFill="1" applyBorder="1" applyAlignment="1" quotePrefix="1">
      <alignment vertical="center"/>
    </xf>
    <xf numFmtId="49" fontId="2" fillId="0" borderId="23" xfId="0" applyNumberFormat="1" applyFont="1" applyFill="1" applyBorder="1" applyAlignment="1">
      <alignment vertical="center"/>
    </xf>
    <xf numFmtId="49" fontId="2" fillId="0" borderId="24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33" borderId="21" xfId="0" applyFont="1" applyFill="1" applyBorder="1" applyAlignment="1">
      <alignment vertical="center"/>
    </xf>
    <xf numFmtId="0" fontId="17" fillId="33" borderId="35" xfId="0" applyFont="1" applyFill="1" applyBorder="1" applyAlignment="1">
      <alignment vertical="center"/>
    </xf>
    <xf numFmtId="0" fontId="17" fillId="33" borderId="36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right" vertical="center"/>
    </xf>
    <xf numFmtId="3" fontId="2" fillId="34" borderId="12" xfId="0" applyNumberFormat="1" applyFont="1" applyFill="1" applyBorder="1" applyAlignment="1">
      <alignment vertical="center"/>
    </xf>
    <xf numFmtId="3" fontId="2" fillId="34" borderId="37" xfId="0" applyNumberFormat="1" applyFont="1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78" fillId="0" borderId="10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4" fontId="2" fillId="35" borderId="10" xfId="0" applyNumberFormat="1" applyFont="1" applyFill="1" applyBorder="1" applyAlignment="1">
      <alignment vertical="center" wrapText="1"/>
    </xf>
    <xf numFmtId="3" fontId="2" fillId="36" borderId="12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2" fillId="36" borderId="15" xfId="0" applyFont="1" applyFill="1" applyBorder="1" applyAlignment="1">
      <alignment vertical="center"/>
    </xf>
    <xf numFmtId="0" fontId="78" fillId="0" borderId="14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vertical="center"/>
    </xf>
    <xf numFmtId="0" fontId="78" fillId="33" borderId="18" xfId="0" applyFont="1" applyFill="1" applyBorder="1" applyAlignment="1">
      <alignment horizontal="right" vertical="center"/>
    </xf>
    <xf numFmtId="0" fontId="3" fillId="33" borderId="40" xfId="0" applyFont="1" applyFill="1" applyBorder="1" applyAlignment="1">
      <alignment vertical="center"/>
    </xf>
    <xf numFmtId="0" fontId="0" fillId="33" borderId="41" xfId="0" applyFont="1" applyFill="1" applyBorder="1" applyAlignment="1">
      <alignment vertical="center"/>
    </xf>
    <xf numFmtId="0" fontId="0" fillId="33" borderId="42" xfId="0" applyFont="1" applyFill="1" applyBorder="1" applyAlignment="1">
      <alignment vertical="center"/>
    </xf>
    <xf numFmtId="0" fontId="3" fillId="0" borderId="43" xfId="0" applyFont="1" applyBorder="1" applyAlignment="1">
      <alignment horizontal="right" vertical="center"/>
    </xf>
    <xf numFmtId="0" fontId="3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2" fontId="2" fillId="34" borderId="12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49" fontId="2" fillId="0" borderId="47" xfId="54" applyNumberFormat="1" applyFont="1" applyFill="1" applyBorder="1" applyAlignment="1">
      <alignment vertical="center"/>
      <protection/>
    </xf>
    <xf numFmtId="0" fontId="0" fillId="33" borderId="26" xfId="54" applyFont="1" applyFill="1" applyBorder="1" applyAlignment="1">
      <alignment vertical="center"/>
      <protection/>
    </xf>
    <xf numFmtId="0" fontId="73" fillId="33" borderId="27" xfId="54" applyFont="1" applyFill="1" applyBorder="1" applyAlignment="1">
      <alignment vertical="center"/>
      <protection/>
    </xf>
    <xf numFmtId="49" fontId="2" fillId="0" borderId="21" xfId="54" applyNumberFormat="1" applyFont="1" applyFill="1" applyBorder="1" applyAlignment="1">
      <alignment vertical="center"/>
      <protection/>
    </xf>
    <xf numFmtId="0" fontId="0" fillId="33" borderId="35" xfId="54" applyFont="1" applyFill="1" applyBorder="1" applyAlignment="1">
      <alignment vertical="center"/>
      <protection/>
    </xf>
    <xf numFmtId="0" fontId="73" fillId="33" borderId="36" xfId="54" applyFont="1" applyFill="1" applyBorder="1" applyAlignment="1">
      <alignment vertical="center"/>
      <protection/>
    </xf>
    <xf numFmtId="4" fontId="2" fillId="0" borderId="10" xfId="54" applyNumberFormat="1" applyFont="1" applyBorder="1" applyAlignment="1">
      <alignment horizontal="left" vertical="center"/>
      <protection/>
    </xf>
    <xf numFmtId="168" fontId="2" fillId="37" borderId="12" xfId="0" applyNumberFormat="1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4" fontId="2" fillId="0" borderId="11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vertical="center"/>
    </xf>
    <xf numFmtId="49" fontId="2" fillId="33" borderId="18" xfId="0" applyNumberFormat="1" applyFont="1" applyFill="1" applyBorder="1" applyAlignment="1">
      <alignment vertical="center"/>
    </xf>
    <xf numFmtId="4" fontId="2" fillId="33" borderId="18" xfId="0" applyNumberFormat="1" applyFont="1" applyFill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70" fontId="10" fillId="38" borderId="12" xfId="0" applyNumberFormat="1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71" fontId="2" fillId="0" borderId="12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2" fillId="37" borderId="18" xfId="0" applyFont="1" applyFill="1" applyBorder="1" applyAlignment="1">
      <alignment vertical="center"/>
    </xf>
    <xf numFmtId="0" fontId="3" fillId="33" borderId="48" xfId="0" applyFont="1" applyFill="1" applyBorder="1" applyAlignment="1">
      <alignment vertical="center"/>
    </xf>
    <xf numFmtId="0" fontId="69" fillId="33" borderId="43" xfId="0" applyFont="1" applyFill="1" applyBorder="1" applyAlignment="1">
      <alignment vertical="center"/>
    </xf>
    <xf numFmtId="4" fontId="69" fillId="33" borderId="49" xfId="0" applyNumberFormat="1" applyFont="1" applyFill="1" applyBorder="1" applyAlignment="1">
      <alignment vertical="center"/>
    </xf>
    <xf numFmtId="4" fontId="69" fillId="33" borderId="50" xfId="0" applyNumberFormat="1" applyFont="1" applyFill="1" applyBorder="1" applyAlignment="1">
      <alignment vertical="center"/>
    </xf>
    <xf numFmtId="4" fontId="69" fillId="33" borderId="51" xfId="0" applyNumberFormat="1" applyFont="1" applyFill="1" applyBorder="1" applyAlignment="1">
      <alignment vertical="center"/>
    </xf>
    <xf numFmtId="0" fontId="3" fillId="33" borderId="17" xfId="54" applyFont="1" applyFill="1" applyBorder="1" applyAlignment="1">
      <alignment vertical="center"/>
      <protection/>
    </xf>
    <xf numFmtId="0" fontId="0" fillId="33" borderId="52" xfId="0" applyFont="1" applyFill="1" applyBorder="1" applyAlignment="1">
      <alignment vertical="center"/>
    </xf>
    <xf numFmtId="0" fontId="3" fillId="33" borderId="45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1" fontId="2" fillId="0" borderId="13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left" vertical="center" wrapText="1"/>
    </xf>
    <xf numFmtId="168" fontId="2" fillId="0" borderId="13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 quotePrefix="1">
      <alignment vertical="center"/>
    </xf>
    <xf numFmtId="0" fontId="2" fillId="0" borderId="46" xfId="0" applyFont="1" applyFill="1" applyBorder="1" applyAlignment="1" quotePrefix="1">
      <alignment vertical="center"/>
    </xf>
    <xf numFmtId="0" fontId="2" fillId="0" borderId="53" xfId="0" applyFont="1" applyFill="1" applyBorder="1" applyAlignment="1" quotePrefix="1">
      <alignment vertical="center"/>
    </xf>
    <xf numFmtId="3" fontId="2" fillId="0" borderId="13" xfId="0" applyNumberFormat="1" applyFont="1" applyFill="1" applyBorder="1" applyAlignment="1">
      <alignment vertical="center"/>
    </xf>
    <xf numFmtId="0" fontId="2" fillId="0" borderId="54" xfId="0" applyFont="1" applyFill="1" applyBorder="1" applyAlignment="1" quotePrefix="1">
      <alignment vertical="center"/>
    </xf>
    <xf numFmtId="0" fontId="0" fillId="0" borderId="55" xfId="0" applyFont="1" applyFill="1" applyBorder="1" applyAlignment="1">
      <alignment vertical="center"/>
    </xf>
    <xf numFmtId="3" fontId="2" fillId="0" borderId="56" xfId="0" applyNumberFormat="1" applyFont="1" applyFill="1" applyBorder="1" applyAlignment="1">
      <alignment vertical="center"/>
    </xf>
    <xf numFmtId="4" fontId="2" fillId="0" borderId="56" xfId="0" applyNumberFormat="1" applyFont="1" applyFill="1" applyBorder="1" applyAlignment="1">
      <alignment vertical="center"/>
    </xf>
    <xf numFmtId="4" fontId="2" fillId="0" borderId="57" xfId="0" applyNumberFormat="1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71" fillId="0" borderId="46" xfId="0" applyFont="1" applyFill="1" applyBorder="1" applyAlignment="1">
      <alignment vertical="center"/>
    </xf>
    <xf numFmtId="0" fontId="71" fillId="0" borderId="53" xfId="0" applyFont="1" applyFill="1" applyBorder="1" applyAlignment="1">
      <alignment vertical="center"/>
    </xf>
    <xf numFmtId="0" fontId="71" fillId="0" borderId="45" xfId="0" applyFont="1" applyFill="1" applyBorder="1" applyAlignment="1" quotePrefix="1">
      <alignment vertical="center"/>
    </xf>
    <xf numFmtId="0" fontId="71" fillId="0" borderId="46" xfId="0" applyFont="1" applyFill="1" applyBorder="1" applyAlignment="1" quotePrefix="1">
      <alignment vertical="center"/>
    </xf>
    <xf numFmtId="0" fontId="71" fillId="0" borderId="53" xfId="0" applyFont="1" applyFill="1" applyBorder="1" applyAlignment="1" quotePrefix="1">
      <alignment vertical="center"/>
    </xf>
    <xf numFmtId="0" fontId="71" fillId="0" borderId="45" xfId="0" applyFont="1" applyFill="1" applyBorder="1" applyAlignment="1">
      <alignment vertical="center"/>
    </xf>
    <xf numFmtId="0" fontId="76" fillId="0" borderId="46" xfId="0" applyFont="1" applyFill="1" applyBorder="1" applyAlignment="1">
      <alignment vertical="center"/>
    </xf>
    <xf numFmtId="0" fontId="76" fillId="0" borderId="53" xfId="0" applyFont="1" applyFill="1" applyBorder="1" applyAlignment="1">
      <alignment vertical="center"/>
    </xf>
    <xf numFmtId="4" fontId="2" fillId="0" borderId="61" xfId="0" applyNumberFormat="1" applyFont="1" applyFill="1" applyBorder="1" applyAlignment="1">
      <alignment vertical="center"/>
    </xf>
    <xf numFmtId="4" fontId="2" fillId="0" borderId="62" xfId="0" applyNumberFormat="1" applyFont="1" applyFill="1" applyBorder="1" applyAlignment="1">
      <alignment vertical="center"/>
    </xf>
    <xf numFmtId="49" fontId="2" fillId="0" borderId="54" xfId="0" applyNumberFormat="1" applyFont="1" applyFill="1" applyBorder="1" applyAlignment="1" quotePrefix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4" fontId="2" fillId="0" borderId="16" xfId="0" applyNumberFormat="1" applyFont="1" applyFill="1" applyBorder="1" applyAlignment="1">
      <alignment vertical="center" wrapText="1"/>
    </xf>
    <xf numFmtId="169" fontId="2" fillId="0" borderId="16" xfId="0" applyNumberFormat="1" applyFont="1" applyFill="1" applyBorder="1" applyAlignment="1">
      <alignment horizontal="left" vertical="center"/>
    </xf>
    <xf numFmtId="4" fontId="2" fillId="0" borderId="13" xfId="0" applyNumberFormat="1" applyFont="1" applyFill="1" applyBorder="1" applyAlignment="1">
      <alignment horizontal="right" vertical="center"/>
    </xf>
    <xf numFmtId="165" fontId="2" fillId="0" borderId="13" xfId="0" applyNumberFormat="1" applyFont="1" applyFill="1" applyBorder="1" applyAlignment="1">
      <alignment horizontal="left" vertical="center"/>
    </xf>
    <xf numFmtId="165" fontId="2" fillId="0" borderId="16" xfId="0" applyNumberFormat="1" applyFont="1" applyFill="1" applyBorder="1" applyAlignment="1">
      <alignment horizontal="left" vertical="center"/>
    </xf>
    <xf numFmtId="167" fontId="2" fillId="0" borderId="13" xfId="0" applyNumberFormat="1" applyFont="1" applyFill="1" applyBorder="1" applyAlignment="1">
      <alignment horizontal="right" vertical="center"/>
    </xf>
    <xf numFmtId="167" fontId="2" fillId="0" borderId="13" xfId="0" applyNumberFormat="1" applyFont="1" applyFill="1" applyBorder="1" applyAlignment="1">
      <alignment horizontal="left" vertical="center"/>
    </xf>
    <xf numFmtId="167" fontId="2" fillId="0" borderId="16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63" xfId="0" applyFont="1" applyFill="1" applyBorder="1" applyAlignment="1" quotePrefix="1">
      <alignment vertical="center"/>
    </xf>
    <xf numFmtId="0" fontId="0" fillId="0" borderId="65" xfId="0" applyFont="1" applyFill="1" applyBorder="1" applyAlignment="1">
      <alignment vertical="center"/>
    </xf>
    <xf numFmtId="4" fontId="2" fillId="0" borderId="66" xfId="0" applyNumberFormat="1" applyFont="1" applyFill="1" applyBorder="1" applyAlignment="1">
      <alignment vertical="center"/>
    </xf>
    <xf numFmtId="4" fontId="2" fillId="0" borderId="67" xfId="0" applyNumberFormat="1" applyFont="1" applyFill="1" applyBorder="1" applyAlignment="1">
      <alignment vertical="center"/>
    </xf>
    <xf numFmtId="165" fontId="2" fillId="0" borderId="67" xfId="0" applyNumberFormat="1" applyFont="1" applyFill="1" applyBorder="1" applyAlignment="1">
      <alignment vertical="center"/>
    </xf>
    <xf numFmtId="169" fontId="2" fillId="0" borderId="13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171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2" fillId="0" borderId="45" xfId="0" applyFont="1" applyBorder="1" applyAlignment="1" quotePrefix="1">
      <alignment vertical="center"/>
    </xf>
    <xf numFmtId="3" fontId="2" fillId="0" borderId="13" xfId="0" applyNumberFormat="1" applyFont="1" applyBorder="1" applyAlignment="1">
      <alignment vertical="center"/>
    </xf>
    <xf numFmtId="169" fontId="2" fillId="0" borderId="13" xfId="0" applyNumberFormat="1" applyFont="1" applyBorder="1" applyAlignment="1">
      <alignment vertical="center"/>
    </xf>
    <xf numFmtId="169" fontId="2" fillId="0" borderId="16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49" fontId="2" fillId="0" borderId="55" xfId="0" applyNumberFormat="1" applyFont="1" applyFill="1" applyBorder="1" applyAlignment="1" quotePrefix="1">
      <alignment vertical="center"/>
    </xf>
    <xf numFmtId="49" fontId="2" fillId="0" borderId="68" xfId="0" applyNumberFormat="1" applyFont="1" applyFill="1" applyBorder="1" applyAlignment="1" quotePrefix="1">
      <alignment vertical="center"/>
    </xf>
    <xf numFmtId="3" fontId="2" fillId="0" borderId="56" xfId="0" applyNumberFormat="1" applyFont="1" applyBorder="1" applyAlignment="1">
      <alignment vertical="center"/>
    </xf>
    <xf numFmtId="4" fontId="2" fillId="0" borderId="57" xfId="0" applyNumberFormat="1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3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39" borderId="45" xfId="0" applyFont="1" applyFill="1" applyBorder="1" applyAlignment="1" quotePrefix="1">
      <alignment vertical="center"/>
    </xf>
    <xf numFmtId="0" fontId="0" fillId="33" borderId="46" xfId="0" applyFont="1" applyFill="1" applyBorder="1" applyAlignment="1">
      <alignment vertical="center"/>
    </xf>
    <xf numFmtId="0" fontId="0" fillId="33" borderId="53" xfId="0" applyFont="1" applyFill="1" applyBorder="1" applyAlignment="1">
      <alignment vertical="center"/>
    </xf>
    <xf numFmtId="169" fontId="2" fillId="0" borderId="13" xfId="0" applyNumberFormat="1" applyFont="1" applyBorder="1" applyAlignment="1">
      <alignment horizontal="right" vertical="center"/>
    </xf>
    <xf numFmtId="169" fontId="2" fillId="39" borderId="13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 quotePrefix="1">
      <alignment vertical="center"/>
    </xf>
    <xf numFmtId="49" fontId="2" fillId="0" borderId="69" xfId="0" applyNumberFormat="1" applyFont="1" applyFill="1" applyBorder="1" applyAlignment="1" quotePrefix="1">
      <alignment vertical="center"/>
    </xf>
    <xf numFmtId="49" fontId="2" fillId="0" borderId="70" xfId="0" applyNumberFormat="1" applyFont="1" applyFill="1" applyBorder="1" applyAlignment="1" quotePrefix="1">
      <alignment vertical="center"/>
    </xf>
    <xf numFmtId="3" fontId="2" fillId="39" borderId="13" xfId="0" applyNumberFormat="1" applyFont="1" applyFill="1" applyBorder="1" applyAlignment="1">
      <alignment vertical="center"/>
    </xf>
    <xf numFmtId="4" fontId="2" fillId="39" borderId="16" xfId="0" applyNumberFormat="1" applyFont="1" applyFill="1" applyBorder="1" applyAlignment="1">
      <alignment vertical="center"/>
    </xf>
    <xf numFmtId="4" fontId="2" fillId="0" borderId="71" xfId="0" applyNumberFormat="1" applyFont="1" applyFill="1" applyBorder="1" applyAlignment="1">
      <alignment vertical="center"/>
    </xf>
    <xf numFmtId="4" fontId="2" fillId="39" borderId="72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horizontal="right" vertical="center"/>
    </xf>
    <xf numFmtId="165" fontId="2" fillId="39" borderId="13" xfId="0" applyNumberFormat="1" applyFont="1" applyFill="1" applyBorder="1" applyAlignment="1">
      <alignment vertical="center"/>
    </xf>
    <xf numFmtId="0" fontId="2" fillId="39" borderId="73" xfId="0" applyFont="1" applyFill="1" applyBorder="1" applyAlignment="1" quotePrefix="1">
      <alignment vertical="center"/>
    </xf>
    <xf numFmtId="0" fontId="0" fillId="39" borderId="74" xfId="0" applyFont="1" applyFill="1" applyBorder="1" applyAlignment="1">
      <alignment vertical="center"/>
    </xf>
    <xf numFmtId="0" fontId="0" fillId="39" borderId="75" xfId="0" applyFont="1" applyFill="1" applyBorder="1" applyAlignment="1">
      <alignment vertical="center"/>
    </xf>
    <xf numFmtId="3" fontId="2" fillId="39" borderId="56" xfId="0" applyNumberFormat="1" applyFont="1" applyFill="1" applyBorder="1" applyAlignment="1">
      <alignment vertical="center"/>
    </xf>
    <xf numFmtId="4" fontId="2" fillId="39" borderId="76" xfId="0" applyNumberFormat="1" applyFont="1" applyFill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4" fontId="2" fillId="0" borderId="77" xfId="0" applyNumberFormat="1" applyFont="1" applyFill="1" applyBorder="1" applyAlignment="1">
      <alignment vertical="center"/>
    </xf>
    <xf numFmtId="4" fontId="2" fillId="39" borderId="57" xfId="0" applyNumberFormat="1" applyFont="1" applyFill="1" applyBorder="1" applyAlignment="1">
      <alignment vertical="center"/>
    </xf>
    <xf numFmtId="3" fontId="2" fillId="0" borderId="66" xfId="0" applyNumberFormat="1" applyFont="1" applyFill="1" applyBorder="1" applyAlignment="1">
      <alignment vertical="center"/>
    </xf>
    <xf numFmtId="4" fontId="2" fillId="0" borderId="72" xfId="0" applyNumberFormat="1" applyFont="1" applyFill="1" applyBorder="1" applyAlignment="1">
      <alignment vertical="center"/>
    </xf>
    <xf numFmtId="0" fontId="3" fillId="0" borderId="78" xfId="0" applyFont="1" applyFill="1" applyBorder="1" applyAlignment="1">
      <alignment vertical="center"/>
    </xf>
    <xf numFmtId="165" fontId="2" fillId="0" borderId="79" xfId="0" applyNumberFormat="1" applyFont="1" applyFill="1" applyBorder="1" applyAlignment="1">
      <alignment vertical="center"/>
    </xf>
    <xf numFmtId="165" fontId="2" fillId="0" borderId="66" xfId="0" applyNumberFormat="1" applyFont="1" applyFill="1" applyBorder="1" applyAlignment="1">
      <alignment vertical="center"/>
    </xf>
    <xf numFmtId="0" fontId="2" fillId="0" borderId="78" xfId="0" applyFont="1" applyFill="1" applyBorder="1" applyAlignment="1" quotePrefix="1">
      <alignment vertical="center"/>
    </xf>
    <xf numFmtId="3" fontId="2" fillId="0" borderId="36" xfId="0" applyNumberFormat="1" applyFont="1" applyFill="1" applyBorder="1" applyAlignment="1">
      <alignment vertical="center"/>
    </xf>
    <xf numFmtId="4" fontId="2" fillId="0" borderId="38" xfId="0" applyNumberFormat="1" applyFont="1" applyFill="1" applyBorder="1" applyAlignment="1">
      <alignment vertical="center"/>
    </xf>
    <xf numFmtId="0" fontId="3" fillId="0" borderId="80" xfId="0" applyFont="1" applyFill="1" applyBorder="1" applyAlignment="1" quotePrefix="1">
      <alignment vertical="center"/>
    </xf>
    <xf numFmtId="0" fontId="13" fillId="33" borderId="31" xfId="0" applyFont="1" applyFill="1" applyBorder="1" applyAlignment="1" quotePrefix="1">
      <alignment vertical="center"/>
    </xf>
    <xf numFmtId="3" fontId="2" fillId="0" borderId="12" xfId="0" applyNumberFormat="1" applyFont="1" applyFill="1" applyBorder="1" applyAlignment="1">
      <alignment vertical="center"/>
    </xf>
    <xf numFmtId="1" fontId="2" fillId="0" borderId="12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2" fillId="0" borderId="81" xfId="0" applyFont="1" applyFill="1" applyBorder="1" applyAlignment="1" quotePrefix="1">
      <alignment vertical="center"/>
    </xf>
    <xf numFmtId="3" fontId="2" fillId="0" borderId="15" xfId="0" applyNumberFormat="1" applyFont="1" applyFill="1" applyBorder="1" applyAlignment="1">
      <alignment vertical="center"/>
    </xf>
    <xf numFmtId="169" fontId="2" fillId="0" borderId="15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4" fontId="2" fillId="39" borderId="13" xfId="0" applyNumberFormat="1" applyFont="1" applyFill="1" applyBorder="1" applyAlignment="1">
      <alignment vertical="center"/>
    </xf>
    <xf numFmtId="171" fontId="2" fillId="39" borderId="13" xfId="0" applyNumberFormat="1" applyFont="1" applyFill="1" applyBorder="1" applyAlignment="1">
      <alignment vertical="center"/>
    </xf>
    <xf numFmtId="171" fontId="2" fillId="39" borderId="16" xfId="0" applyNumberFormat="1" applyFont="1" applyFill="1" applyBorder="1" applyAlignment="1">
      <alignment vertical="center"/>
    </xf>
    <xf numFmtId="171" fontId="2" fillId="0" borderId="10" xfId="0" applyNumberFormat="1" applyFont="1" applyFill="1" applyBorder="1" applyAlignment="1">
      <alignment vertical="center"/>
    </xf>
    <xf numFmtId="169" fontId="2" fillId="0" borderId="66" xfId="0" applyNumberFormat="1" applyFont="1" applyFill="1" applyBorder="1" applyAlignment="1">
      <alignment vertical="center"/>
    </xf>
    <xf numFmtId="171" fontId="2" fillId="0" borderId="19" xfId="0" applyNumberFormat="1" applyFont="1" applyFill="1" applyBorder="1" applyAlignment="1">
      <alignment vertical="center"/>
    </xf>
    <xf numFmtId="171" fontId="2" fillId="0" borderId="72" xfId="0" applyNumberFormat="1" applyFont="1" applyFill="1" applyBorder="1" applyAlignment="1">
      <alignment vertical="center"/>
    </xf>
    <xf numFmtId="171" fontId="2" fillId="0" borderId="14" xfId="0" applyNumberFormat="1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171" fontId="2" fillId="0" borderId="13" xfId="0" applyNumberFormat="1" applyFont="1" applyFill="1" applyBorder="1" applyAlignment="1">
      <alignment vertical="center"/>
    </xf>
    <xf numFmtId="171" fontId="2" fillId="0" borderId="16" xfId="0" applyNumberFormat="1" applyFont="1" applyFill="1" applyBorder="1" applyAlignment="1">
      <alignment vertical="center"/>
    </xf>
    <xf numFmtId="49" fontId="2" fillId="0" borderId="82" xfId="0" applyNumberFormat="1" applyFont="1" applyFill="1" applyBorder="1" applyAlignment="1" quotePrefix="1">
      <alignment vertical="center"/>
    </xf>
    <xf numFmtId="49" fontId="2" fillId="0" borderId="83" xfId="0" applyNumberFormat="1" applyFont="1" applyFill="1" applyBorder="1" applyAlignment="1" quotePrefix="1">
      <alignment vertical="center"/>
    </xf>
    <xf numFmtId="49" fontId="2" fillId="0" borderId="84" xfId="0" applyNumberFormat="1" applyFont="1" applyFill="1" applyBorder="1" applyAlignment="1" quotePrefix="1">
      <alignment vertical="center"/>
    </xf>
    <xf numFmtId="171" fontId="2" fillId="0" borderId="57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43" xfId="0" applyFont="1" applyFill="1" applyBorder="1" applyAlignment="1">
      <alignment horizontal="right" vertical="center"/>
    </xf>
    <xf numFmtId="0" fontId="3" fillId="33" borderId="44" xfId="0" applyFont="1" applyFill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4" fontId="2" fillId="0" borderId="85" xfId="0" applyNumberFormat="1" applyFont="1" applyFill="1" applyBorder="1" applyAlignment="1">
      <alignment vertical="center"/>
    </xf>
    <xf numFmtId="0" fontId="3" fillId="0" borderId="43" xfId="0" applyFont="1" applyFill="1" applyBorder="1" applyAlignment="1">
      <alignment horizontal="right" vertical="center"/>
    </xf>
    <xf numFmtId="0" fontId="3" fillId="0" borderId="44" xfId="0" applyFont="1" applyFill="1" applyBorder="1" applyAlignment="1">
      <alignment vertical="center"/>
    </xf>
    <xf numFmtId="0" fontId="73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49" fontId="3" fillId="0" borderId="40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54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" fillId="33" borderId="45" xfId="0" applyFont="1" applyFill="1" applyBorder="1" applyAlignment="1">
      <alignment vertical="center"/>
    </xf>
    <xf numFmtId="0" fontId="2" fillId="33" borderId="45" xfId="0" applyFont="1" applyFill="1" applyBorder="1" applyAlignment="1" quotePrefix="1">
      <alignment vertical="center"/>
    </xf>
    <xf numFmtId="0" fontId="3" fillId="33" borderId="54" xfId="0" applyFont="1" applyFill="1" applyBorder="1" applyAlignment="1">
      <alignment vertical="center"/>
    </xf>
    <xf numFmtId="0" fontId="17" fillId="33" borderId="55" xfId="0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" fontId="2" fillId="0" borderId="43" xfId="0" applyNumberFormat="1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39" borderId="0" xfId="0" applyFont="1" applyFill="1" applyAlignment="1">
      <alignment vertical="center"/>
    </xf>
    <xf numFmtId="0" fontId="2" fillId="0" borderId="52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86" xfId="0" applyFont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49" fontId="2" fillId="0" borderId="21" xfId="0" applyNumberFormat="1" applyFont="1" applyBorder="1" applyAlignment="1">
      <alignment vertical="center"/>
    </xf>
    <xf numFmtId="49" fontId="2" fillId="0" borderId="35" xfId="0" applyNumberFormat="1" applyFont="1" applyBorder="1" applyAlignment="1">
      <alignment vertical="center"/>
    </xf>
    <xf numFmtId="49" fontId="2" fillId="0" borderId="87" xfId="0" applyNumberFormat="1" applyFont="1" applyBorder="1" applyAlignment="1">
      <alignment vertical="center"/>
    </xf>
    <xf numFmtId="0" fontId="2" fillId="0" borderId="45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49" fontId="2" fillId="0" borderId="22" xfId="0" applyNumberFormat="1" applyFont="1" applyBorder="1" applyAlignment="1" quotePrefix="1">
      <alignment vertical="center"/>
    </xf>
    <xf numFmtId="49" fontId="2" fillId="0" borderId="20" xfId="0" applyNumberFormat="1" applyFont="1" applyBorder="1" applyAlignment="1">
      <alignment vertical="center"/>
    </xf>
    <xf numFmtId="49" fontId="2" fillId="0" borderId="69" xfId="0" applyNumberFormat="1" applyFont="1" applyBorder="1" applyAlignment="1">
      <alignment vertical="center"/>
    </xf>
    <xf numFmtId="49" fontId="2" fillId="0" borderId="70" xfId="0" applyNumberFormat="1" applyFont="1" applyBorder="1" applyAlignment="1">
      <alignment vertical="center"/>
    </xf>
    <xf numFmtId="167" fontId="2" fillId="0" borderId="45" xfId="0" applyNumberFormat="1" applyFont="1" applyFill="1" applyBorder="1" applyAlignment="1">
      <alignment vertical="center"/>
    </xf>
    <xf numFmtId="167" fontId="2" fillId="0" borderId="46" xfId="0" applyNumberFormat="1" applyFont="1" applyFill="1" applyBorder="1" applyAlignment="1">
      <alignment vertical="center"/>
    </xf>
    <xf numFmtId="167" fontId="2" fillId="0" borderId="53" xfId="0" applyNumberFormat="1" applyFont="1" applyFill="1" applyBorder="1" applyAlignment="1">
      <alignment vertical="center"/>
    </xf>
    <xf numFmtId="0" fontId="3" fillId="33" borderId="35" xfId="0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vertical="center"/>
    </xf>
    <xf numFmtId="49" fontId="2" fillId="0" borderId="35" xfId="0" applyNumberFormat="1" applyFont="1" applyFill="1" applyBorder="1" applyAlignment="1">
      <alignment vertical="center"/>
    </xf>
    <xf numFmtId="49" fontId="2" fillId="0" borderId="36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3" fillId="0" borderId="88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3" fillId="0" borderId="71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89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90" xfId="0" applyFont="1" applyFill="1" applyBorder="1" applyAlignment="1">
      <alignment vertical="center"/>
    </xf>
    <xf numFmtId="0" fontId="3" fillId="33" borderId="88" xfId="0" applyFont="1" applyFill="1" applyBorder="1" applyAlignment="1">
      <alignment vertical="center"/>
    </xf>
    <xf numFmtId="0" fontId="3" fillId="33" borderId="50" xfId="0" applyFont="1" applyFill="1" applyBorder="1" applyAlignment="1">
      <alignment vertical="center"/>
    </xf>
    <xf numFmtId="0" fontId="3" fillId="33" borderId="51" xfId="0" applyFont="1" applyFill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91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92" xfId="0" applyFont="1" applyBorder="1" applyAlignment="1">
      <alignment vertical="center"/>
    </xf>
    <xf numFmtId="49" fontId="2" fillId="0" borderId="36" xfId="0" applyNumberFormat="1" applyFont="1" applyBorder="1" applyAlignment="1">
      <alignment vertical="center"/>
    </xf>
    <xf numFmtId="49" fontId="2" fillId="0" borderId="22" xfId="0" applyNumberFormat="1" applyFont="1" applyFill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2" fillId="0" borderId="21" xfId="0" applyFont="1" applyFill="1" applyBorder="1" applyAlignment="1" quotePrefix="1">
      <alignment vertical="center"/>
    </xf>
    <xf numFmtId="0" fontId="2" fillId="0" borderId="35" xfId="0" applyFont="1" applyFill="1" applyBorder="1" applyAlignment="1" quotePrefix="1">
      <alignment vertical="center"/>
    </xf>
    <xf numFmtId="0" fontId="2" fillId="0" borderId="36" xfId="0" applyFont="1" applyFill="1" applyBorder="1" applyAlignment="1" quotePrefix="1">
      <alignment vertical="center"/>
    </xf>
    <xf numFmtId="0" fontId="2" fillId="0" borderId="21" xfId="54" applyFont="1" applyFill="1" applyBorder="1" applyAlignment="1">
      <alignment vertical="center"/>
      <protection/>
    </xf>
    <xf numFmtId="0" fontId="2" fillId="0" borderId="35" xfId="54" applyFont="1" applyFill="1" applyBorder="1" applyAlignment="1">
      <alignment vertical="center"/>
      <protection/>
    </xf>
    <xf numFmtId="0" fontId="2" fillId="0" borderId="36" xfId="54" applyFont="1" applyFill="1" applyBorder="1" applyAlignment="1">
      <alignment vertical="center"/>
      <protection/>
    </xf>
    <xf numFmtId="0" fontId="3" fillId="33" borderId="46" xfId="0" applyFont="1" applyFill="1" applyBorder="1" applyAlignment="1">
      <alignment vertical="center"/>
    </xf>
    <xf numFmtId="0" fontId="3" fillId="33" borderId="91" xfId="0" applyFont="1" applyFill="1" applyBorder="1" applyAlignment="1">
      <alignment vertical="center"/>
    </xf>
    <xf numFmtId="0" fontId="2" fillId="0" borderId="55" xfId="0" applyFont="1" applyFill="1" applyBorder="1" applyAlignment="1" quotePrefix="1">
      <alignment vertical="center"/>
    </xf>
    <xf numFmtId="0" fontId="2" fillId="0" borderId="68" xfId="0" applyFont="1" applyFill="1" applyBorder="1" applyAlignment="1" quotePrefix="1">
      <alignment vertical="center"/>
    </xf>
    <xf numFmtId="0" fontId="3" fillId="33" borderId="39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91" xfId="0" applyFont="1" applyFill="1" applyBorder="1" applyAlignment="1">
      <alignment vertical="center"/>
    </xf>
    <xf numFmtId="0" fontId="2" fillId="0" borderId="64" xfId="0" applyFont="1" applyFill="1" applyBorder="1" applyAlignment="1">
      <alignment vertical="center"/>
    </xf>
    <xf numFmtId="0" fontId="2" fillId="0" borderId="93" xfId="0" applyFont="1" applyFill="1" applyBorder="1" applyAlignment="1">
      <alignment vertical="center"/>
    </xf>
    <xf numFmtId="0" fontId="2" fillId="0" borderId="46" xfId="0" applyFont="1" applyFill="1" applyBorder="1" applyAlignment="1" quotePrefix="1">
      <alignment vertical="center" wrapText="1"/>
    </xf>
    <xf numFmtId="0" fontId="2" fillId="0" borderId="53" xfId="0" applyFont="1" applyFill="1" applyBorder="1" applyAlignment="1" quotePrefix="1">
      <alignment vertical="center" wrapText="1"/>
    </xf>
    <xf numFmtId="0" fontId="2" fillId="0" borderId="91" xfId="0" applyFont="1" applyFill="1" applyBorder="1" applyAlignment="1">
      <alignment vertical="center"/>
    </xf>
    <xf numFmtId="0" fontId="2" fillId="0" borderId="94" xfId="0" applyFont="1" applyFill="1" applyBorder="1" applyAlignment="1" quotePrefix="1">
      <alignment vertical="center"/>
    </xf>
    <xf numFmtId="49" fontId="2" fillId="0" borderId="23" xfId="0" applyNumberFormat="1" applyFont="1" applyFill="1" applyBorder="1" applyAlignment="1" quotePrefix="1">
      <alignment vertical="center"/>
    </xf>
    <xf numFmtId="49" fontId="2" fillId="0" borderId="95" xfId="0" applyNumberFormat="1" applyFont="1" applyFill="1" applyBorder="1" applyAlignment="1" quotePrefix="1">
      <alignment vertical="center"/>
    </xf>
    <xf numFmtId="49" fontId="2" fillId="0" borderId="23" xfId="0" applyNumberFormat="1" applyFont="1" applyBorder="1" applyAlignment="1" quotePrefix="1">
      <alignment vertical="center"/>
    </xf>
    <xf numFmtId="49" fontId="2" fillId="0" borderId="24" xfId="0" applyNumberFormat="1" applyFont="1" applyBorder="1" applyAlignment="1" quotePrefix="1">
      <alignment vertical="center"/>
    </xf>
    <xf numFmtId="49" fontId="2" fillId="0" borderId="35" xfId="0" applyNumberFormat="1" applyFont="1" applyFill="1" applyBorder="1" applyAlignment="1" quotePrefix="1">
      <alignment vertical="center"/>
    </xf>
    <xf numFmtId="49" fontId="2" fillId="0" borderId="36" xfId="0" applyNumberFormat="1" applyFont="1" applyFill="1" applyBorder="1" applyAlignment="1" quotePrefix="1">
      <alignment vertical="center"/>
    </xf>
    <xf numFmtId="49" fontId="2" fillId="0" borderId="24" xfId="0" applyNumberFormat="1" applyFont="1" applyFill="1" applyBorder="1" applyAlignment="1" quotePrefix="1">
      <alignment vertical="center"/>
    </xf>
    <xf numFmtId="0" fontId="2" fillId="0" borderId="46" xfId="0" applyFont="1" applyBorder="1" applyAlignment="1" quotePrefix="1">
      <alignment vertical="center"/>
    </xf>
    <xf numFmtId="0" fontId="2" fillId="0" borderId="53" xfId="0" applyFont="1" applyBorder="1" applyAlignment="1" quotePrefix="1">
      <alignment vertical="center"/>
    </xf>
    <xf numFmtId="0" fontId="3" fillId="0" borderId="46" xfId="0" applyFont="1" applyBorder="1" applyAlignment="1">
      <alignment vertical="center"/>
    </xf>
    <xf numFmtId="0" fontId="3" fillId="0" borderId="91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39" borderId="46" xfId="0" applyFont="1" applyFill="1" applyBorder="1" applyAlignment="1" quotePrefix="1">
      <alignment vertical="center"/>
    </xf>
    <xf numFmtId="0" fontId="2" fillId="39" borderId="53" xfId="0" applyFont="1" applyFill="1" applyBorder="1" applyAlignment="1" quotePrefix="1">
      <alignment vertical="center"/>
    </xf>
    <xf numFmtId="0" fontId="3" fillId="0" borderId="78" xfId="0" applyFont="1" applyBorder="1" applyAlignment="1">
      <alignment vertical="center"/>
    </xf>
    <xf numFmtId="0" fontId="3" fillId="0" borderId="96" xfId="0" applyFont="1" applyBorder="1" applyAlignment="1">
      <alignment vertical="center"/>
    </xf>
    <xf numFmtId="0" fontId="3" fillId="0" borderId="97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96" xfId="0" applyFont="1" applyFill="1" applyBorder="1" applyAlignment="1">
      <alignment vertical="center"/>
    </xf>
    <xf numFmtId="0" fontId="3" fillId="0" borderId="97" xfId="0" applyFont="1" applyFill="1" applyBorder="1" applyAlignment="1">
      <alignment vertical="center"/>
    </xf>
    <xf numFmtId="0" fontId="2" fillId="0" borderId="96" xfId="0" applyFont="1" applyFill="1" applyBorder="1" applyAlignment="1" quotePrefix="1">
      <alignment vertical="center"/>
    </xf>
    <xf numFmtId="0" fontId="2" fillId="0" borderId="98" xfId="0" applyFont="1" applyFill="1" applyBorder="1" applyAlignment="1" quotePrefix="1">
      <alignment vertical="center"/>
    </xf>
    <xf numFmtId="0" fontId="3" fillId="0" borderId="88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99" xfId="0" applyFont="1" applyFill="1" applyBorder="1" applyAlignment="1">
      <alignment vertical="center"/>
    </xf>
    <xf numFmtId="0" fontId="2" fillId="0" borderId="22" xfId="0" applyFont="1" applyFill="1" applyBorder="1" applyAlignment="1" quotePrefix="1">
      <alignment vertical="center"/>
    </xf>
    <xf numFmtId="0" fontId="2" fillId="0" borderId="23" xfId="0" applyFont="1" applyFill="1" applyBorder="1" applyAlignment="1" quotePrefix="1">
      <alignment vertical="center"/>
    </xf>
    <xf numFmtId="0" fontId="2" fillId="0" borderId="24" xfId="0" applyFont="1" applyFill="1" applyBorder="1" applyAlignment="1" quotePrefix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91" xfId="0" applyFont="1" applyFill="1" applyBorder="1" applyAlignment="1">
      <alignment vertical="center" wrapText="1"/>
    </xf>
    <xf numFmtId="0" fontId="2" fillId="0" borderId="88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0" borderId="100" xfId="0" applyFont="1" applyFill="1" applyBorder="1" applyAlignment="1">
      <alignment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5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97"/>
  <sheetViews>
    <sheetView showGridLines="0" tabSelected="1" zoomScale="90" zoomScaleNormal="90" zoomScalePageLayoutView="0" workbookViewId="0" topLeftCell="A1">
      <selection activeCell="A4" sqref="A4"/>
    </sheetView>
  </sheetViews>
  <sheetFormatPr defaultColWidth="17.140625" defaultRowHeight="12.75"/>
  <cols>
    <col min="1" max="1" width="20.8515625" style="84" customWidth="1"/>
    <col min="2" max="2" width="20.8515625" style="28" customWidth="1"/>
    <col min="3" max="3" width="78.57421875" style="28" customWidth="1"/>
    <col min="4" max="4" width="18.8515625" style="28" customWidth="1"/>
    <col min="5" max="5" width="26.140625" style="28" customWidth="1"/>
    <col min="6" max="6" width="52.57421875" style="28" customWidth="1"/>
    <col min="7" max="7" width="17.57421875" style="3" customWidth="1"/>
    <col min="8" max="8" width="16.140625" style="3" customWidth="1"/>
    <col min="9" max="9" width="19.8515625" style="3" customWidth="1"/>
    <col min="10" max="16384" width="17.140625" style="3" customWidth="1"/>
  </cols>
  <sheetData>
    <row r="1" spans="1:8" s="2" customFormat="1" ht="16.5" thickBot="1">
      <c r="A1" s="171" t="s">
        <v>403</v>
      </c>
      <c r="B1" s="365"/>
      <c r="C1" s="365"/>
      <c r="D1" s="365"/>
      <c r="E1" s="365"/>
      <c r="F1" s="366"/>
      <c r="G1" s="27"/>
      <c r="H1" s="27"/>
    </row>
    <row r="2" spans="1:14" ht="15.75">
      <c r="A2" s="394" t="s">
        <v>284</v>
      </c>
      <c r="B2" s="395"/>
      <c r="C2" s="395"/>
      <c r="D2" s="395"/>
      <c r="E2" s="395"/>
      <c r="F2" s="396"/>
      <c r="G2" s="41"/>
      <c r="H2" s="78"/>
      <c r="I2" s="41"/>
      <c r="J2" s="78"/>
      <c r="K2" s="78"/>
      <c r="L2" s="78"/>
      <c r="M2" s="78"/>
      <c r="N2" s="50"/>
    </row>
    <row r="3" spans="1:14" ht="15.75">
      <c r="A3" s="125" t="s">
        <v>0</v>
      </c>
      <c r="B3" s="397" t="s">
        <v>294</v>
      </c>
      <c r="C3" s="377"/>
      <c r="D3" s="377"/>
      <c r="E3" s="377"/>
      <c r="F3" s="398"/>
      <c r="G3" s="63"/>
      <c r="H3" s="78"/>
      <c r="I3" s="41"/>
      <c r="J3" s="78"/>
      <c r="K3" s="78"/>
      <c r="L3" s="78"/>
      <c r="M3" s="78"/>
      <c r="N3" s="50"/>
    </row>
    <row r="4" spans="1:14" ht="16.5" thickBot="1">
      <c r="A4" s="126" t="s">
        <v>1</v>
      </c>
      <c r="B4" s="399" t="s">
        <v>376</v>
      </c>
      <c r="C4" s="400"/>
      <c r="D4" s="400"/>
      <c r="E4" s="400"/>
      <c r="F4" s="401"/>
      <c r="G4" s="41"/>
      <c r="H4" s="41"/>
      <c r="I4" s="41"/>
      <c r="J4" s="78"/>
      <c r="K4" s="78"/>
      <c r="L4" s="78"/>
      <c r="M4" s="78"/>
      <c r="N4" s="50"/>
    </row>
    <row r="5" spans="1:14" ht="15.75">
      <c r="A5" s="402" t="s">
        <v>2</v>
      </c>
      <c r="B5" s="403"/>
      <c r="C5" s="403"/>
      <c r="D5" s="403"/>
      <c r="E5" s="403"/>
      <c r="F5" s="404"/>
      <c r="G5" s="41"/>
      <c r="H5" s="41"/>
      <c r="I5" s="41"/>
      <c r="J5" s="78"/>
      <c r="K5" s="78"/>
      <c r="L5" s="78"/>
      <c r="M5" s="78"/>
      <c r="N5" s="50"/>
    </row>
    <row r="6" spans="1:14" ht="15.75">
      <c r="A6" s="127" t="s">
        <v>3</v>
      </c>
      <c r="B6" s="128"/>
      <c r="C6" s="128"/>
      <c r="D6" s="129"/>
      <c r="E6" s="130" t="s">
        <v>110</v>
      </c>
      <c r="F6" s="198" t="s">
        <v>111</v>
      </c>
      <c r="G6" s="41"/>
      <c r="H6" s="90"/>
      <c r="I6" s="41"/>
      <c r="J6" s="78"/>
      <c r="K6" s="78"/>
      <c r="L6" s="78"/>
      <c r="M6" s="78"/>
      <c r="N6" s="50"/>
    </row>
    <row r="7" spans="1:14" s="86" customFormat="1" ht="15.75">
      <c r="A7" s="138" t="s">
        <v>4</v>
      </c>
      <c r="B7" s="139"/>
      <c r="C7" s="139"/>
      <c r="D7" s="140"/>
      <c r="E7" s="131">
        <v>2244</v>
      </c>
      <c r="F7" s="58" t="s">
        <v>5</v>
      </c>
      <c r="G7" s="91"/>
      <c r="H7" s="92"/>
      <c r="I7" s="92"/>
      <c r="J7" s="92"/>
      <c r="K7" s="92"/>
      <c r="L7" s="92"/>
      <c r="M7" s="83"/>
      <c r="N7" s="93"/>
    </row>
    <row r="8" spans="1:14" ht="15">
      <c r="A8" s="138" t="s">
        <v>6</v>
      </c>
      <c r="B8" s="139"/>
      <c r="C8" s="139"/>
      <c r="D8" s="140"/>
      <c r="E8" s="132">
        <v>5500</v>
      </c>
      <c r="F8" s="133" t="s">
        <v>7</v>
      </c>
      <c r="G8" s="41"/>
      <c r="H8" s="5"/>
      <c r="I8" s="41"/>
      <c r="J8" s="78"/>
      <c r="K8" s="78"/>
      <c r="L8" s="78"/>
      <c r="M8" s="78"/>
      <c r="N8" s="50"/>
    </row>
    <row r="9" spans="1:14" ht="15.75">
      <c r="A9" s="135" t="s">
        <v>299</v>
      </c>
      <c r="B9" s="136"/>
      <c r="C9" s="136"/>
      <c r="D9" s="136"/>
      <c r="E9" s="136"/>
      <c r="F9" s="137"/>
      <c r="G9" s="41"/>
      <c r="H9" s="94"/>
      <c r="I9" s="41"/>
      <c r="J9" s="78"/>
      <c r="K9" s="78"/>
      <c r="L9" s="78"/>
      <c r="M9" s="78"/>
      <c r="N9" s="50"/>
    </row>
    <row r="10" spans="1:14" ht="15">
      <c r="A10" s="138" t="s">
        <v>295</v>
      </c>
      <c r="B10" s="139"/>
      <c r="C10" s="139"/>
      <c r="D10" s="140"/>
      <c r="E10" s="131">
        <v>0</v>
      </c>
      <c r="F10" s="134">
        <f>IF(OR(E10=0,E10=1),E10,"falscher Wert!")</f>
        <v>0</v>
      </c>
      <c r="G10" s="63"/>
      <c r="H10" s="78"/>
      <c r="I10" s="78"/>
      <c r="J10" s="78"/>
      <c r="K10" s="78"/>
      <c r="L10" s="78"/>
      <c r="M10" s="78"/>
      <c r="N10" s="50"/>
    </row>
    <row r="11" spans="1:14" ht="15.75">
      <c r="A11" s="135" t="s">
        <v>8</v>
      </c>
      <c r="B11" s="136"/>
      <c r="C11" s="136"/>
      <c r="D11" s="136"/>
      <c r="E11" s="136"/>
      <c r="F11" s="137"/>
      <c r="G11" s="41"/>
      <c r="H11" s="78"/>
      <c r="I11" s="78"/>
      <c r="J11" s="78"/>
      <c r="K11" s="78"/>
      <c r="L11" s="78"/>
      <c r="M11" s="78"/>
      <c r="N11" s="50"/>
    </row>
    <row r="12" spans="1:14" ht="15">
      <c r="A12" s="138" t="s">
        <v>9</v>
      </c>
      <c r="B12" s="139"/>
      <c r="C12" s="139"/>
      <c r="D12" s="140"/>
      <c r="E12" s="141">
        <v>1</v>
      </c>
      <c r="F12" s="134">
        <f>IF(OR(E12=0,E12=1),E12,"falscher Wert!")</f>
        <v>1</v>
      </c>
      <c r="G12" s="41"/>
      <c r="H12" s="78"/>
      <c r="I12" s="41"/>
      <c r="J12" s="78"/>
      <c r="K12" s="78"/>
      <c r="L12" s="78"/>
      <c r="M12" s="78"/>
      <c r="N12" s="50"/>
    </row>
    <row r="13" spans="1:14" ht="15.75">
      <c r="A13" s="135" t="s">
        <v>10</v>
      </c>
      <c r="B13" s="136"/>
      <c r="C13" s="136"/>
      <c r="D13" s="136"/>
      <c r="E13" s="136"/>
      <c r="F13" s="137"/>
      <c r="G13" s="41"/>
      <c r="H13" s="41"/>
      <c r="I13" s="95"/>
      <c r="J13" s="96"/>
      <c r="K13" s="78"/>
      <c r="L13" s="78"/>
      <c r="M13" s="78"/>
      <c r="N13" s="50"/>
    </row>
    <row r="14" spans="1:14" ht="19.5">
      <c r="A14" s="138" t="s">
        <v>200</v>
      </c>
      <c r="B14" s="139"/>
      <c r="C14" s="139"/>
      <c r="D14" s="140"/>
      <c r="E14" s="131">
        <v>2500000</v>
      </c>
      <c r="F14" s="58" t="s">
        <v>11</v>
      </c>
      <c r="G14" s="63"/>
      <c r="H14" s="41"/>
      <c r="I14" s="63"/>
      <c r="J14" s="97"/>
      <c r="K14" s="78"/>
      <c r="L14" s="98"/>
      <c r="M14" s="99"/>
      <c r="N14" s="50"/>
    </row>
    <row r="15" spans="1:14" ht="19.5">
      <c r="A15" s="138" t="s">
        <v>296</v>
      </c>
      <c r="B15" s="139"/>
      <c r="C15" s="139"/>
      <c r="D15" s="140"/>
      <c r="E15" s="131">
        <v>909121</v>
      </c>
      <c r="F15" s="58" t="s">
        <v>12</v>
      </c>
      <c r="G15" s="62"/>
      <c r="H15" s="41"/>
      <c r="I15" s="100"/>
      <c r="J15" s="101"/>
      <c r="K15" s="87"/>
      <c r="L15" s="87"/>
      <c r="M15" s="78"/>
      <c r="N15" s="50"/>
    </row>
    <row r="16" spans="1:14" ht="15.75">
      <c r="A16" s="135" t="s">
        <v>13</v>
      </c>
      <c r="B16" s="136"/>
      <c r="C16" s="136"/>
      <c r="D16" s="136"/>
      <c r="E16" s="136"/>
      <c r="F16" s="137"/>
      <c r="G16" s="94"/>
      <c r="H16" s="41"/>
      <c r="I16" s="41"/>
      <c r="J16" s="50"/>
      <c r="K16" s="50"/>
      <c r="L16" s="50"/>
      <c r="M16" s="50"/>
      <c r="N16" s="50"/>
    </row>
    <row r="17" spans="1:14" ht="19.5">
      <c r="A17" s="138" t="s">
        <v>297</v>
      </c>
      <c r="B17" s="139"/>
      <c r="C17" s="139"/>
      <c r="D17" s="140"/>
      <c r="E17" s="131">
        <v>190000</v>
      </c>
      <c r="F17" s="58" t="s">
        <v>11</v>
      </c>
      <c r="G17" s="102"/>
      <c r="H17" s="41"/>
      <c r="I17" s="41"/>
      <c r="J17" s="50"/>
      <c r="K17" s="50"/>
      <c r="L17" s="50"/>
      <c r="M17" s="50"/>
      <c r="N17" s="50"/>
    </row>
    <row r="18" spans="1:14" ht="15">
      <c r="A18" s="138" t="s">
        <v>14</v>
      </c>
      <c r="B18" s="139"/>
      <c r="C18" s="139"/>
      <c r="D18" s="140"/>
      <c r="E18" s="131">
        <v>1200</v>
      </c>
      <c r="F18" s="58" t="s">
        <v>15</v>
      </c>
      <c r="G18" s="41"/>
      <c r="H18" s="41"/>
      <c r="I18" s="41"/>
      <c r="J18" s="50"/>
      <c r="K18" s="50"/>
      <c r="L18" s="50"/>
      <c r="M18" s="50"/>
      <c r="N18" s="50"/>
    </row>
    <row r="19" spans="1:14" ht="15">
      <c r="A19" s="138" t="s">
        <v>16</v>
      </c>
      <c r="B19" s="139"/>
      <c r="C19" s="139"/>
      <c r="D19" s="140"/>
      <c r="E19" s="131">
        <v>1900</v>
      </c>
      <c r="F19" s="142" t="s">
        <v>15</v>
      </c>
      <c r="G19" s="62"/>
      <c r="H19" s="41"/>
      <c r="I19" s="41"/>
      <c r="J19" s="50"/>
      <c r="K19" s="50"/>
      <c r="L19" s="50"/>
      <c r="M19" s="50"/>
      <c r="N19" s="50"/>
    </row>
    <row r="20" spans="1:14" ht="15">
      <c r="A20" s="186" t="s">
        <v>17</v>
      </c>
      <c r="B20" s="389"/>
      <c r="C20" s="389"/>
      <c r="D20" s="390"/>
      <c r="E20" s="143">
        <v>27650</v>
      </c>
      <c r="F20" s="144" t="s">
        <v>15</v>
      </c>
      <c r="G20" s="63"/>
      <c r="H20" s="23"/>
      <c r="I20" s="41"/>
      <c r="J20" s="50"/>
      <c r="K20" s="50"/>
      <c r="L20" s="50"/>
      <c r="M20" s="50"/>
      <c r="N20" s="50"/>
    </row>
    <row r="21" spans="1:14" ht="15.75" thickBot="1">
      <c r="A21" s="391" t="s">
        <v>298</v>
      </c>
      <c r="B21" s="392"/>
      <c r="C21" s="392"/>
      <c r="D21" s="393"/>
      <c r="E21" s="146">
        <v>2</v>
      </c>
      <c r="F21" s="147"/>
      <c r="G21" s="41"/>
      <c r="H21" s="41"/>
      <c r="I21" s="41"/>
      <c r="J21" s="50"/>
      <c r="K21" s="50"/>
      <c r="L21" s="50"/>
      <c r="M21" s="50"/>
      <c r="N21" s="50"/>
    </row>
    <row r="22" spans="1:14" ht="15.75" thickBot="1">
      <c r="A22" s="107"/>
      <c r="B22" s="148"/>
      <c r="C22" s="148"/>
      <c r="D22" s="148"/>
      <c r="E22" s="107"/>
      <c r="F22" s="149"/>
      <c r="G22" s="41"/>
      <c r="H22" s="41"/>
      <c r="I22" s="41"/>
      <c r="J22" s="50"/>
      <c r="K22" s="50"/>
      <c r="L22" s="50"/>
      <c r="M22" s="50"/>
      <c r="N22" s="50"/>
    </row>
    <row r="23" spans="1:14" ht="15.75">
      <c r="A23" s="150" t="s">
        <v>18</v>
      </c>
      <c r="B23" s="151"/>
      <c r="C23" s="152"/>
      <c r="D23" s="153" t="s">
        <v>110</v>
      </c>
      <c r="E23" s="370" t="s">
        <v>111</v>
      </c>
      <c r="F23" s="154" t="s">
        <v>112</v>
      </c>
      <c r="G23" s="41"/>
      <c r="H23" s="41"/>
      <c r="I23" s="41"/>
      <c r="J23" s="50"/>
      <c r="K23" s="50"/>
      <c r="L23" s="50"/>
      <c r="M23" s="50"/>
      <c r="N23" s="50"/>
    </row>
    <row r="24" spans="1:14" s="11" customFormat="1" ht="15">
      <c r="A24" s="155" t="s">
        <v>19</v>
      </c>
      <c r="B24" s="405"/>
      <c r="C24" s="406"/>
      <c r="D24" s="141">
        <v>35</v>
      </c>
      <c r="E24" s="38" t="s">
        <v>20</v>
      </c>
      <c r="F24" s="157" t="s">
        <v>21</v>
      </c>
      <c r="G24" s="23"/>
      <c r="H24" s="23"/>
      <c r="I24" s="23"/>
      <c r="J24" s="103"/>
      <c r="K24" s="103"/>
      <c r="L24" s="103"/>
      <c r="M24" s="103"/>
      <c r="N24" s="103"/>
    </row>
    <row r="25" spans="1:14" s="11" customFormat="1" ht="15">
      <c r="A25" s="155" t="s">
        <v>22</v>
      </c>
      <c r="B25" s="405"/>
      <c r="C25" s="406"/>
      <c r="D25" s="141">
        <v>95</v>
      </c>
      <c r="E25" s="38" t="s">
        <v>23</v>
      </c>
      <c r="F25" s="157" t="s">
        <v>24</v>
      </c>
      <c r="G25" s="103"/>
      <c r="H25" s="103"/>
      <c r="I25" s="41"/>
      <c r="J25" s="103"/>
      <c r="K25" s="103"/>
      <c r="L25" s="103"/>
      <c r="M25" s="103"/>
      <c r="N25" s="103"/>
    </row>
    <row r="26" spans="1:14" s="11" customFormat="1" ht="19.5">
      <c r="A26" s="110" t="s">
        <v>234</v>
      </c>
      <c r="B26" s="407"/>
      <c r="C26" s="408"/>
      <c r="D26" s="158">
        <v>0.365</v>
      </c>
      <c r="E26" s="38" t="s">
        <v>25</v>
      </c>
      <c r="F26" s="16" t="s">
        <v>285</v>
      </c>
      <c r="G26" s="23"/>
      <c r="H26" s="41"/>
      <c r="I26" s="23"/>
      <c r="J26" s="103"/>
      <c r="K26" s="103"/>
      <c r="L26" s="103"/>
      <c r="M26" s="103"/>
      <c r="N26" s="103"/>
    </row>
    <row r="27" spans="1:14" s="11" customFormat="1" ht="15">
      <c r="A27" s="386" t="s">
        <v>26</v>
      </c>
      <c r="B27" s="387"/>
      <c r="C27" s="388"/>
      <c r="D27" s="141">
        <v>4.7</v>
      </c>
      <c r="E27" s="159" t="s">
        <v>27</v>
      </c>
      <c r="F27" s="157" t="s">
        <v>28</v>
      </c>
      <c r="G27" s="23"/>
      <c r="H27" s="23"/>
      <c r="I27" s="23"/>
      <c r="J27" s="103"/>
      <c r="K27" s="103"/>
      <c r="L27" s="103"/>
      <c r="M27" s="103"/>
      <c r="N27" s="103"/>
    </row>
    <row r="28" spans="1:14" s="11" customFormat="1" ht="19.5">
      <c r="A28" s="160" t="s">
        <v>29</v>
      </c>
      <c r="B28" s="161"/>
      <c r="C28" s="162"/>
      <c r="D28" s="141">
        <v>1.8</v>
      </c>
      <c r="E28" s="159" t="s">
        <v>30</v>
      </c>
      <c r="F28" s="157" t="s">
        <v>28</v>
      </c>
      <c r="G28" s="23"/>
      <c r="H28" s="23"/>
      <c r="I28" s="23"/>
      <c r="J28" s="103"/>
      <c r="K28" s="103"/>
      <c r="L28" s="103"/>
      <c r="M28" s="103"/>
      <c r="N28" s="103"/>
    </row>
    <row r="29" spans="1:14" s="11" customFormat="1" ht="19.5">
      <c r="A29" s="163" t="s">
        <v>31</v>
      </c>
      <c r="B29" s="164"/>
      <c r="C29" s="165"/>
      <c r="D29" s="141">
        <v>5.5</v>
      </c>
      <c r="E29" s="159" t="s">
        <v>32</v>
      </c>
      <c r="F29" s="157" t="s">
        <v>250</v>
      </c>
      <c r="G29" s="41"/>
      <c r="H29" s="23"/>
      <c r="I29" s="23"/>
      <c r="J29" s="103"/>
      <c r="K29" s="103"/>
      <c r="L29" s="103"/>
      <c r="M29" s="103"/>
      <c r="N29" s="103"/>
    </row>
    <row r="30" spans="1:14" ht="15">
      <c r="A30" s="186" t="s">
        <v>33</v>
      </c>
      <c r="B30" s="389"/>
      <c r="C30" s="390"/>
      <c r="D30" s="131">
        <v>1000</v>
      </c>
      <c r="E30" s="38" t="s">
        <v>34</v>
      </c>
      <c r="F30" s="16" t="s">
        <v>24</v>
      </c>
      <c r="G30" s="41"/>
      <c r="H30" s="41"/>
      <c r="I30" s="41"/>
      <c r="J30" s="50"/>
      <c r="K30" s="50"/>
      <c r="L30" s="50"/>
      <c r="M30" s="50"/>
      <c r="N30" s="50"/>
    </row>
    <row r="31" spans="1:9" ht="15">
      <c r="A31" s="138" t="s">
        <v>35</v>
      </c>
      <c r="B31" s="139"/>
      <c r="C31" s="140"/>
      <c r="D31" s="141">
        <v>10</v>
      </c>
      <c r="E31" s="38" t="s">
        <v>20</v>
      </c>
      <c r="F31" s="157" t="s">
        <v>21</v>
      </c>
      <c r="G31" s="41"/>
      <c r="H31" s="2"/>
      <c r="I31" s="2"/>
    </row>
    <row r="32" spans="1:9" ht="15">
      <c r="A32" s="138" t="s">
        <v>36</v>
      </c>
      <c r="B32" s="139"/>
      <c r="C32" s="140"/>
      <c r="D32" s="141">
        <v>80</v>
      </c>
      <c r="E32" s="38" t="s">
        <v>23</v>
      </c>
      <c r="F32" s="157" t="s">
        <v>24</v>
      </c>
      <c r="G32" s="41"/>
      <c r="H32" s="2"/>
      <c r="I32" s="2"/>
    </row>
    <row r="33" spans="1:17" ht="19.5">
      <c r="A33" s="138" t="s">
        <v>233</v>
      </c>
      <c r="B33" s="139"/>
      <c r="C33" s="140"/>
      <c r="D33" s="141">
        <v>0.23</v>
      </c>
      <c r="E33" s="38" t="s">
        <v>25</v>
      </c>
      <c r="F33" s="16" t="s">
        <v>285</v>
      </c>
      <c r="G33" s="41"/>
      <c r="H33" s="2"/>
      <c r="I33" s="2"/>
      <c r="J33" s="74"/>
      <c r="K33" s="74"/>
      <c r="L33" s="74"/>
      <c r="M33" s="74"/>
      <c r="N33" s="74"/>
      <c r="O33" s="74"/>
      <c r="P33" s="74"/>
      <c r="Q33" s="10"/>
    </row>
    <row r="34" spans="1:17" ht="19.5">
      <c r="A34" s="138" t="s">
        <v>315</v>
      </c>
      <c r="B34" s="139"/>
      <c r="C34" s="140"/>
      <c r="D34" s="141">
        <v>0.017</v>
      </c>
      <c r="E34" s="38" t="s">
        <v>37</v>
      </c>
      <c r="F34" s="16" t="s">
        <v>24</v>
      </c>
      <c r="G34" s="41"/>
      <c r="H34" s="2"/>
      <c r="I34" s="2"/>
      <c r="J34" s="74"/>
      <c r="K34" s="74"/>
      <c r="L34" s="74"/>
      <c r="M34" s="74"/>
      <c r="N34" s="74"/>
      <c r="O34" s="74"/>
      <c r="P34" s="74"/>
      <c r="Q34" s="74"/>
    </row>
    <row r="35" spans="1:17" ht="15">
      <c r="A35" s="138" t="s">
        <v>38</v>
      </c>
      <c r="B35" s="139"/>
      <c r="C35" s="140"/>
      <c r="D35" s="141">
        <v>0.46</v>
      </c>
      <c r="E35" s="38" t="s">
        <v>39</v>
      </c>
      <c r="F35" s="166" t="s">
        <v>40</v>
      </c>
      <c r="G35" s="41"/>
      <c r="H35" s="2"/>
      <c r="I35" s="2"/>
      <c r="J35" s="74"/>
      <c r="K35" s="74"/>
      <c r="L35" s="74"/>
      <c r="M35" s="74"/>
      <c r="N35" s="74"/>
      <c r="O35" s="74"/>
      <c r="P35" s="74"/>
      <c r="Q35" s="74"/>
    </row>
    <row r="36" spans="1:17" ht="15">
      <c r="A36" s="386" t="s">
        <v>41</v>
      </c>
      <c r="B36" s="387"/>
      <c r="C36" s="388"/>
      <c r="D36" s="141">
        <v>4.4</v>
      </c>
      <c r="E36" s="159" t="s">
        <v>42</v>
      </c>
      <c r="F36" s="157" t="s">
        <v>205</v>
      </c>
      <c r="G36" s="23"/>
      <c r="H36" s="2"/>
      <c r="I36" s="2"/>
      <c r="J36" s="74"/>
      <c r="K36" s="74"/>
      <c r="L36" s="74"/>
      <c r="M36" s="74"/>
      <c r="N36" s="74"/>
      <c r="O36" s="74"/>
      <c r="P36" s="74"/>
      <c r="Q36" s="74"/>
    </row>
    <row r="37" spans="1:17" ht="15">
      <c r="A37" s="138" t="s">
        <v>43</v>
      </c>
      <c r="B37" s="139"/>
      <c r="C37" s="140"/>
      <c r="D37" s="141">
        <f>0.6+0.1</f>
        <v>0.7</v>
      </c>
      <c r="E37" s="38" t="s">
        <v>44</v>
      </c>
      <c r="F37" s="157" t="s">
        <v>204</v>
      </c>
      <c r="G37" s="23"/>
      <c r="H37" s="2"/>
      <c r="I37" s="2"/>
      <c r="J37" s="74"/>
      <c r="K37" s="74"/>
      <c r="L37" s="74"/>
      <c r="M37" s="74"/>
      <c r="N37" s="74"/>
      <c r="O37" s="74"/>
      <c r="P37" s="74"/>
      <c r="Q37" s="74"/>
    </row>
    <row r="38" spans="1:17" ht="19.5">
      <c r="A38" s="386" t="s">
        <v>45</v>
      </c>
      <c r="B38" s="387"/>
      <c r="C38" s="388"/>
      <c r="D38" s="141">
        <v>1.8</v>
      </c>
      <c r="E38" s="159" t="s">
        <v>46</v>
      </c>
      <c r="F38" s="157" t="s">
        <v>205</v>
      </c>
      <c r="G38" s="41"/>
      <c r="H38" s="2"/>
      <c r="I38" s="2"/>
      <c r="J38" s="74"/>
      <c r="K38" s="74"/>
      <c r="L38" s="74"/>
      <c r="M38" s="74"/>
      <c r="N38" s="74"/>
      <c r="O38" s="74"/>
      <c r="P38" s="74"/>
      <c r="Q38" s="74"/>
    </row>
    <row r="39" spans="1:17" ht="19.5">
      <c r="A39" s="386" t="s">
        <v>47</v>
      </c>
      <c r="B39" s="387"/>
      <c r="C39" s="388"/>
      <c r="D39" s="141">
        <v>5.7</v>
      </c>
      <c r="E39" s="159" t="s">
        <v>48</v>
      </c>
      <c r="F39" s="157" t="s">
        <v>205</v>
      </c>
      <c r="G39" s="2"/>
      <c r="H39" s="10"/>
      <c r="I39" s="74"/>
      <c r="J39" s="74"/>
      <c r="K39" s="74"/>
      <c r="L39" s="74"/>
      <c r="M39" s="74"/>
      <c r="N39" s="74"/>
      <c r="O39" s="74"/>
      <c r="P39" s="74"/>
      <c r="Q39" s="74"/>
    </row>
    <row r="40" spans="1:17" ht="15.75">
      <c r="A40" s="386" t="s">
        <v>49</v>
      </c>
      <c r="B40" s="387"/>
      <c r="C40" s="388"/>
      <c r="D40" s="141">
        <v>12</v>
      </c>
      <c r="E40" s="159" t="s">
        <v>50</v>
      </c>
      <c r="F40" s="157" t="s">
        <v>51</v>
      </c>
      <c r="G40" s="14"/>
      <c r="H40" s="10"/>
      <c r="I40" s="74"/>
      <c r="J40" s="74"/>
      <c r="K40" s="74"/>
      <c r="L40" s="15"/>
      <c r="M40" s="74"/>
      <c r="N40" s="74"/>
      <c r="O40" s="74"/>
      <c r="P40" s="74"/>
      <c r="Q40" s="74"/>
    </row>
    <row r="41" spans="1:17" ht="19.5">
      <c r="A41" s="138" t="s">
        <v>52</v>
      </c>
      <c r="B41" s="139"/>
      <c r="C41" s="140"/>
      <c r="D41" s="141">
        <v>0.01</v>
      </c>
      <c r="E41" s="38" t="s">
        <v>37</v>
      </c>
      <c r="F41" s="16" t="s">
        <v>24</v>
      </c>
      <c r="G41" s="23"/>
      <c r="H41" s="87"/>
      <c r="I41" s="78"/>
      <c r="J41" s="74"/>
      <c r="K41" s="74"/>
      <c r="L41" s="74"/>
      <c r="M41" s="74"/>
      <c r="N41" s="74"/>
      <c r="O41" s="74"/>
      <c r="P41" s="74"/>
      <c r="Q41" s="74"/>
    </row>
    <row r="42" spans="1:17" ht="19.5">
      <c r="A42" s="138" t="s">
        <v>53</v>
      </c>
      <c r="B42" s="139"/>
      <c r="C42" s="140"/>
      <c r="D42" s="141">
        <v>0.002</v>
      </c>
      <c r="E42" s="38" t="s">
        <v>37</v>
      </c>
      <c r="F42" s="16" t="s">
        <v>24</v>
      </c>
      <c r="G42" s="1"/>
      <c r="H42" s="87"/>
      <c r="I42" s="74"/>
      <c r="J42" s="74"/>
      <c r="K42" s="74"/>
      <c r="L42" s="74"/>
      <c r="M42" s="74"/>
      <c r="N42" s="74"/>
      <c r="O42" s="74"/>
      <c r="P42" s="74"/>
      <c r="Q42" s="74"/>
    </row>
    <row r="43" spans="1:9" s="18" customFormat="1" ht="15">
      <c r="A43" s="138" t="s">
        <v>54</v>
      </c>
      <c r="B43" s="139"/>
      <c r="C43" s="140"/>
      <c r="D43" s="141">
        <f>0.6+0.1</f>
        <v>0.7</v>
      </c>
      <c r="E43" s="38" t="s">
        <v>44</v>
      </c>
      <c r="F43" s="16" t="s">
        <v>24</v>
      </c>
      <c r="G43" s="23"/>
      <c r="H43" s="2"/>
      <c r="I43" s="17"/>
    </row>
    <row r="44" spans="1:7" s="18" customFormat="1" ht="19.5">
      <c r="A44" s="371" t="s">
        <v>251</v>
      </c>
      <c r="B44" s="372"/>
      <c r="C44" s="409"/>
      <c r="D44" s="167">
        <f>(D38*E7+D28*E8)/D67</f>
        <v>2.3383693811972375</v>
      </c>
      <c r="E44" s="159" t="s">
        <v>46</v>
      </c>
      <c r="F44" s="157" t="s">
        <v>220</v>
      </c>
      <c r="G44" s="19"/>
    </row>
    <row r="45" spans="1:7" s="18" customFormat="1" ht="19.5">
      <c r="A45" s="371" t="s">
        <v>252</v>
      </c>
      <c r="B45" s="372"/>
      <c r="C45" s="409"/>
      <c r="D45" s="167">
        <f>(D39*E7+D29*E8)/D67</f>
        <v>7.2203059617649545</v>
      </c>
      <c r="E45" s="159" t="s">
        <v>48</v>
      </c>
      <c r="F45" s="157" t="s">
        <v>220</v>
      </c>
      <c r="G45" s="17"/>
    </row>
    <row r="46" spans="1:9" s="18" customFormat="1" ht="19.5">
      <c r="A46" s="386" t="s">
        <v>253</v>
      </c>
      <c r="B46" s="387"/>
      <c r="C46" s="388"/>
      <c r="D46" s="141">
        <v>55</v>
      </c>
      <c r="E46" s="20" t="s">
        <v>55</v>
      </c>
      <c r="F46" s="168" t="s">
        <v>21</v>
      </c>
      <c r="G46" s="1"/>
      <c r="H46" s="11"/>
      <c r="I46" s="17"/>
    </row>
    <row r="47" spans="1:9" s="18" customFormat="1" ht="19.5">
      <c r="A47" s="386" t="s">
        <v>254</v>
      </c>
      <c r="B47" s="387"/>
      <c r="C47" s="388"/>
      <c r="D47" s="141">
        <v>52</v>
      </c>
      <c r="E47" s="21" t="s">
        <v>55</v>
      </c>
      <c r="F47" s="168" t="s">
        <v>21</v>
      </c>
      <c r="G47" s="1"/>
      <c r="H47" s="17"/>
      <c r="I47" s="17"/>
    </row>
    <row r="48" spans="1:9" s="18" customFormat="1" ht="15">
      <c r="A48" s="386" t="s">
        <v>300</v>
      </c>
      <c r="B48" s="387"/>
      <c r="C48" s="388"/>
      <c r="D48" s="141">
        <v>0</v>
      </c>
      <c r="E48" s="40" t="s">
        <v>56</v>
      </c>
      <c r="F48" s="169" t="s">
        <v>21</v>
      </c>
      <c r="G48" s="4"/>
      <c r="H48" s="17"/>
      <c r="I48" s="17"/>
    </row>
    <row r="49" spans="1:9" s="18" customFormat="1" ht="15">
      <c r="A49" s="386" t="s">
        <v>57</v>
      </c>
      <c r="B49" s="387"/>
      <c r="C49" s="388"/>
      <c r="D49" s="141">
        <v>15</v>
      </c>
      <c r="E49" s="170" t="s">
        <v>55</v>
      </c>
      <c r="F49" s="168" t="s">
        <v>24</v>
      </c>
      <c r="G49" s="2"/>
      <c r="H49" s="75"/>
      <c r="I49" s="82"/>
    </row>
    <row r="50" spans="1:8" s="18" customFormat="1" ht="15">
      <c r="A50" s="386" t="s">
        <v>58</v>
      </c>
      <c r="B50" s="387"/>
      <c r="C50" s="388"/>
      <c r="D50" s="141" t="s">
        <v>206</v>
      </c>
      <c r="E50" s="170" t="s">
        <v>59</v>
      </c>
      <c r="F50" s="168" t="s">
        <v>21</v>
      </c>
      <c r="G50" s="1"/>
      <c r="H50" s="82"/>
    </row>
    <row r="51" spans="1:8" s="18" customFormat="1" ht="15">
      <c r="A51" s="386" t="s">
        <v>60</v>
      </c>
      <c r="B51" s="387"/>
      <c r="C51" s="388"/>
      <c r="D51" s="141" t="s">
        <v>206</v>
      </c>
      <c r="E51" s="170" t="s">
        <v>55</v>
      </c>
      <c r="F51" s="168" t="s">
        <v>21</v>
      </c>
      <c r="G51" s="1"/>
      <c r="H51" s="82"/>
    </row>
    <row r="52" spans="1:8" s="18" customFormat="1" ht="15.75">
      <c r="A52" s="171" t="s">
        <v>301</v>
      </c>
      <c r="B52" s="172"/>
      <c r="C52" s="172"/>
      <c r="D52" s="173" t="s">
        <v>110</v>
      </c>
      <c r="E52" s="367" t="s">
        <v>111</v>
      </c>
      <c r="F52" s="174" t="s">
        <v>112</v>
      </c>
      <c r="G52" s="13"/>
      <c r="H52" s="17"/>
    </row>
    <row r="53" spans="1:8" s="18" customFormat="1" ht="15">
      <c r="A53" s="386" t="s">
        <v>61</v>
      </c>
      <c r="B53" s="387"/>
      <c r="C53" s="388"/>
      <c r="D53" s="175">
        <f>D33/(D46/100)*1000*(D31/100)*(D32/100)</f>
        <v>33.45454545454545</v>
      </c>
      <c r="E53" s="21" t="s">
        <v>62</v>
      </c>
      <c r="F53" s="168" t="s">
        <v>63</v>
      </c>
      <c r="G53" s="1"/>
      <c r="H53" s="17"/>
    </row>
    <row r="54" spans="1:9" s="18" customFormat="1" ht="15">
      <c r="A54" s="386" t="s">
        <v>64</v>
      </c>
      <c r="B54" s="387"/>
      <c r="C54" s="388"/>
      <c r="D54" s="175">
        <f>((((D46*16)/100)+((100-D46)*44)/100)/22.4)</f>
        <v>1.2767857142857144</v>
      </c>
      <c r="E54" s="21" t="s">
        <v>34</v>
      </c>
      <c r="F54" s="168" t="s">
        <v>63</v>
      </c>
      <c r="G54" s="1"/>
      <c r="H54" s="1"/>
      <c r="I54" s="17"/>
    </row>
    <row r="55" spans="1:9" s="18" customFormat="1" ht="15">
      <c r="A55" s="386" t="s">
        <v>65</v>
      </c>
      <c r="B55" s="387"/>
      <c r="C55" s="388"/>
      <c r="D55" s="175">
        <f>D53*D54</f>
        <v>42.714285714285715</v>
      </c>
      <c r="E55" s="21" t="s">
        <v>66</v>
      </c>
      <c r="F55" s="168" t="s">
        <v>63</v>
      </c>
      <c r="G55" s="12"/>
      <c r="H55" s="1"/>
      <c r="I55" s="17"/>
    </row>
    <row r="56" spans="1:9" s="18" customFormat="1" ht="15">
      <c r="A56" s="386" t="s">
        <v>67</v>
      </c>
      <c r="B56" s="387"/>
      <c r="C56" s="388"/>
      <c r="D56" s="175">
        <f>D55*(1-D49/100)</f>
        <v>36.30714285714286</v>
      </c>
      <c r="E56" s="170" t="s">
        <v>68</v>
      </c>
      <c r="F56" s="168" t="s">
        <v>63</v>
      </c>
      <c r="G56" s="12"/>
      <c r="H56" s="1"/>
      <c r="I56" s="82"/>
    </row>
    <row r="57" spans="1:9" s="18" customFormat="1" ht="15">
      <c r="A57" s="386" t="s">
        <v>69</v>
      </c>
      <c r="B57" s="387"/>
      <c r="C57" s="388"/>
      <c r="D57" s="175">
        <f>D55*D49/100</f>
        <v>6.4071428571428575</v>
      </c>
      <c r="E57" s="170" t="s">
        <v>68</v>
      </c>
      <c r="F57" s="168" t="s">
        <v>63</v>
      </c>
      <c r="G57" s="12"/>
      <c r="H57" s="1"/>
      <c r="I57" s="82"/>
    </row>
    <row r="58" spans="1:9" s="18" customFormat="1" ht="15">
      <c r="A58" s="386" t="s">
        <v>70</v>
      </c>
      <c r="B58" s="387"/>
      <c r="C58" s="388"/>
      <c r="D58" s="175">
        <f>D26/(D47/100)*1000*(D24/100)*(D25/100)</f>
        <v>233.38942307692304</v>
      </c>
      <c r="E58" s="21" t="s">
        <v>62</v>
      </c>
      <c r="F58" s="168" t="s">
        <v>63</v>
      </c>
      <c r="G58" s="1"/>
      <c r="H58" s="1"/>
      <c r="I58" s="17"/>
    </row>
    <row r="59" spans="1:9" s="18" customFormat="1" ht="15">
      <c r="A59" s="386" t="s">
        <v>71</v>
      </c>
      <c r="B59" s="387"/>
      <c r="C59" s="388"/>
      <c r="D59" s="175">
        <f>((((D47*16)/100)+((100-D47)*44)/100)/22.4)</f>
        <v>1.3142857142857145</v>
      </c>
      <c r="E59" s="21" t="s">
        <v>34</v>
      </c>
      <c r="F59" s="168" t="s">
        <v>63</v>
      </c>
      <c r="G59" s="1"/>
      <c r="H59" s="1"/>
      <c r="I59" s="17"/>
    </row>
    <row r="60" spans="1:9" s="18" customFormat="1" ht="15">
      <c r="A60" s="386" t="s">
        <v>72</v>
      </c>
      <c r="B60" s="387"/>
      <c r="C60" s="388"/>
      <c r="D60" s="175">
        <f>D58*D59</f>
        <v>306.74038461538464</v>
      </c>
      <c r="E60" s="21" t="s">
        <v>66</v>
      </c>
      <c r="F60" s="168" t="s">
        <v>63</v>
      </c>
      <c r="G60" s="12"/>
      <c r="H60" s="1"/>
      <c r="I60" s="17"/>
    </row>
    <row r="61" spans="1:9" s="18" customFormat="1" ht="15">
      <c r="A61" s="386" t="s">
        <v>73</v>
      </c>
      <c r="B61" s="387"/>
      <c r="C61" s="388"/>
      <c r="D61" s="175">
        <f>D60*(1-D49/100)</f>
        <v>260.72932692307694</v>
      </c>
      <c r="E61" s="170" t="s">
        <v>68</v>
      </c>
      <c r="F61" s="168" t="s">
        <v>63</v>
      </c>
      <c r="G61" s="12"/>
      <c r="H61" s="1"/>
      <c r="I61" s="82"/>
    </row>
    <row r="62" spans="1:9" s="18" customFormat="1" ht="15">
      <c r="A62" s="386" t="s">
        <v>74</v>
      </c>
      <c r="B62" s="387"/>
      <c r="C62" s="388"/>
      <c r="D62" s="175">
        <f>D60*D49/100</f>
        <v>46.011057692307695</v>
      </c>
      <c r="E62" s="170" t="s">
        <v>68</v>
      </c>
      <c r="F62" s="168" t="s">
        <v>63</v>
      </c>
      <c r="G62" s="12"/>
      <c r="H62" s="1"/>
      <c r="I62" s="17"/>
    </row>
    <row r="63" spans="1:9" s="18" customFormat="1" ht="15">
      <c r="A63" s="386" t="s">
        <v>75</v>
      </c>
      <c r="B63" s="387"/>
      <c r="C63" s="388"/>
      <c r="D63" s="175">
        <f>E8*(D24/100)+E7*D30/1000*(D31/100)</f>
        <v>2149.3999999999996</v>
      </c>
      <c r="E63" s="170" t="s">
        <v>76</v>
      </c>
      <c r="F63" s="168" t="s">
        <v>63</v>
      </c>
      <c r="G63" s="12"/>
      <c r="H63" s="1"/>
      <c r="I63" s="17"/>
    </row>
    <row r="64" spans="1:9" s="18" customFormat="1" ht="15">
      <c r="A64" s="386" t="s">
        <v>77</v>
      </c>
      <c r="B64" s="387"/>
      <c r="C64" s="388"/>
      <c r="D64" s="175">
        <f>D63-(E8*(D61/1000)+E7*D30/1000*D56/1000)</f>
        <v>633.915473351648</v>
      </c>
      <c r="E64" s="170" t="s">
        <v>76</v>
      </c>
      <c r="F64" s="168" t="s">
        <v>63</v>
      </c>
      <c r="G64" s="12"/>
      <c r="H64" s="1"/>
      <c r="I64" s="17"/>
    </row>
    <row r="65" spans="1:8" s="18" customFormat="1" ht="15">
      <c r="A65" s="386" t="s">
        <v>78</v>
      </c>
      <c r="B65" s="387"/>
      <c r="C65" s="388"/>
      <c r="D65" s="175">
        <f>(E7*D30/1000)+E8-(E7*D30/1000*D31/100)-(E8*D24/100)+D48</f>
        <v>5594.6</v>
      </c>
      <c r="E65" s="170" t="s">
        <v>79</v>
      </c>
      <c r="F65" s="168" t="s">
        <v>63</v>
      </c>
      <c r="G65" s="12"/>
      <c r="H65" s="1"/>
    </row>
    <row r="66" spans="1:9" s="18" customFormat="1" ht="15">
      <c r="A66" s="386" t="s">
        <v>80</v>
      </c>
      <c r="B66" s="387"/>
      <c r="C66" s="388"/>
      <c r="D66" s="175">
        <f>D65-(D57/1000*E7*D30/1000)-(D62/1000*E8)</f>
        <v>5327.161554120879</v>
      </c>
      <c r="E66" s="170" t="s">
        <v>79</v>
      </c>
      <c r="F66" s="168" t="s">
        <v>63</v>
      </c>
      <c r="G66" s="12"/>
      <c r="H66" s="1"/>
      <c r="I66" s="17"/>
    </row>
    <row r="67" spans="1:9" s="18" customFormat="1" ht="15">
      <c r="A67" s="386" t="s">
        <v>81</v>
      </c>
      <c r="B67" s="387"/>
      <c r="C67" s="388"/>
      <c r="D67" s="175">
        <f>D64+D66</f>
        <v>5961.077027472527</v>
      </c>
      <c r="E67" s="170" t="s">
        <v>82</v>
      </c>
      <c r="F67" s="169" t="s">
        <v>63</v>
      </c>
      <c r="G67" s="2"/>
      <c r="H67" s="1"/>
      <c r="I67" s="17"/>
    </row>
    <row r="68" spans="1:9" s="18" customFormat="1" ht="15">
      <c r="A68" s="386" t="s">
        <v>83</v>
      </c>
      <c r="B68" s="387"/>
      <c r="C68" s="388"/>
      <c r="D68" s="175">
        <f>IF(ISNUMBER(D51),D51,D64/D67*100)</f>
        <v>10.634243953402251</v>
      </c>
      <c r="E68" s="20" t="s">
        <v>55</v>
      </c>
      <c r="F68" s="157" t="s">
        <v>63</v>
      </c>
      <c r="G68" s="22"/>
      <c r="H68" s="1"/>
      <c r="I68" s="17"/>
    </row>
    <row r="69" spans="1:12" s="18" customFormat="1" ht="15.75" thickBot="1">
      <c r="A69" s="410" t="s">
        <v>84</v>
      </c>
      <c r="B69" s="113"/>
      <c r="C69" s="114"/>
      <c r="D69" s="176">
        <f>2+1*D68</f>
        <v>12.634243953402251</v>
      </c>
      <c r="E69" s="79" t="s">
        <v>50</v>
      </c>
      <c r="F69" s="177" t="s">
        <v>24</v>
      </c>
      <c r="G69" s="41"/>
      <c r="H69" s="1"/>
      <c r="J69" s="24"/>
      <c r="K69" s="24"/>
      <c r="L69" s="24"/>
    </row>
    <row r="70" spans="1:12" s="18" customFormat="1" ht="15.75" thickBot="1">
      <c r="A70" s="178"/>
      <c r="B70" s="148"/>
      <c r="C70" s="148"/>
      <c r="D70" s="179"/>
      <c r="E70" s="107"/>
      <c r="F70" s="179"/>
      <c r="G70" s="41"/>
      <c r="H70" s="1"/>
      <c r="J70" s="24"/>
      <c r="K70" s="24"/>
      <c r="L70" s="24"/>
    </row>
    <row r="71" spans="1:12" ht="15.75">
      <c r="A71" s="180" t="s">
        <v>85</v>
      </c>
      <c r="B71" s="181"/>
      <c r="C71" s="181"/>
      <c r="D71" s="153" t="s">
        <v>110</v>
      </c>
      <c r="E71" s="370" t="s">
        <v>111</v>
      </c>
      <c r="F71" s="154" t="s">
        <v>112</v>
      </c>
      <c r="G71" s="5"/>
      <c r="H71" s="1"/>
      <c r="I71" s="18"/>
      <c r="J71" s="24"/>
      <c r="K71" s="24"/>
      <c r="L71" s="24"/>
    </row>
    <row r="72" spans="1:12" ht="19.5">
      <c r="A72" s="411" t="s">
        <v>210</v>
      </c>
      <c r="B72" s="412"/>
      <c r="C72" s="413"/>
      <c r="D72" s="141">
        <v>1.57</v>
      </c>
      <c r="E72" s="38" t="s">
        <v>87</v>
      </c>
      <c r="F72" s="16" t="s">
        <v>24</v>
      </c>
      <c r="G72" s="41"/>
      <c r="H72" s="1"/>
      <c r="I72" s="74"/>
      <c r="J72" s="74"/>
      <c r="K72" s="24"/>
      <c r="L72" s="2"/>
    </row>
    <row r="73" spans="1:12" ht="19.5">
      <c r="A73" s="371" t="s">
        <v>211</v>
      </c>
      <c r="B73" s="372"/>
      <c r="C73" s="409"/>
      <c r="D73" s="141">
        <v>3.67</v>
      </c>
      <c r="E73" s="38" t="s">
        <v>88</v>
      </c>
      <c r="F73" s="16" t="s">
        <v>24</v>
      </c>
      <c r="G73" s="2"/>
      <c r="H73" s="1"/>
      <c r="I73" s="2"/>
      <c r="J73" s="74"/>
      <c r="K73" s="74"/>
      <c r="L73" s="74"/>
    </row>
    <row r="74" spans="1:12" ht="19.5">
      <c r="A74" s="411" t="s">
        <v>209</v>
      </c>
      <c r="B74" s="412"/>
      <c r="C74" s="413"/>
      <c r="D74" s="141">
        <v>25</v>
      </c>
      <c r="E74" s="38" t="s">
        <v>227</v>
      </c>
      <c r="F74" s="16" t="s">
        <v>24</v>
      </c>
      <c r="G74" s="2"/>
      <c r="H74" s="1"/>
      <c r="I74" s="25"/>
      <c r="J74" s="74"/>
      <c r="K74" s="74"/>
      <c r="L74" s="74"/>
    </row>
    <row r="75" spans="1:12" ht="19.5">
      <c r="A75" s="411" t="s">
        <v>207</v>
      </c>
      <c r="B75" s="412"/>
      <c r="C75" s="413"/>
      <c r="D75" s="141">
        <v>298</v>
      </c>
      <c r="E75" s="38" t="s">
        <v>232</v>
      </c>
      <c r="F75" s="16" t="s">
        <v>24</v>
      </c>
      <c r="G75" s="2"/>
      <c r="H75" s="1"/>
      <c r="I75" s="26"/>
      <c r="J75" s="10"/>
      <c r="K75" s="10"/>
      <c r="L75" s="74"/>
    </row>
    <row r="76" spans="1:12" ht="19.5">
      <c r="A76" s="411" t="s">
        <v>208</v>
      </c>
      <c r="B76" s="412"/>
      <c r="C76" s="413"/>
      <c r="D76" s="141">
        <v>0.67</v>
      </c>
      <c r="E76" s="38" t="s">
        <v>86</v>
      </c>
      <c r="F76" s="16" t="s">
        <v>24</v>
      </c>
      <c r="G76" s="2"/>
      <c r="H76" s="1"/>
      <c r="I76" s="26"/>
      <c r="J76" s="10"/>
      <c r="K76" s="74"/>
      <c r="L76" s="74"/>
    </row>
    <row r="77" spans="1:12" ht="19.5">
      <c r="A77" s="138" t="s">
        <v>255</v>
      </c>
      <c r="B77" s="139"/>
      <c r="C77" s="140"/>
      <c r="D77" s="141">
        <v>0.0005</v>
      </c>
      <c r="E77" s="38" t="s">
        <v>89</v>
      </c>
      <c r="F77" s="16" t="s">
        <v>286</v>
      </c>
      <c r="G77" s="2"/>
      <c r="H77" s="1"/>
      <c r="I77" s="2"/>
      <c r="J77" s="74"/>
      <c r="K77" s="74"/>
      <c r="L77" s="74"/>
    </row>
    <row r="78" spans="1:12" ht="19.5">
      <c r="A78" s="138" t="s">
        <v>256</v>
      </c>
      <c r="B78" s="139"/>
      <c r="C78" s="140"/>
      <c r="D78" s="141">
        <v>0.0045</v>
      </c>
      <c r="E78" s="38" t="s">
        <v>90</v>
      </c>
      <c r="F78" s="16" t="s">
        <v>286</v>
      </c>
      <c r="G78" s="1"/>
      <c r="H78" s="1"/>
      <c r="I78" s="1"/>
      <c r="J78" s="74"/>
      <c r="K78" s="74"/>
      <c r="L78" s="74"/>
    </row>
    <row r="79" spans="1:12" ht="19.5">
      <c r="A79" s="138" t="s">
        <v>91</v>
      </c>
      <c r="B79" s="139"/>
      <c r="C79" s="140"/>
      <c r="D79" s="141">
        <v>0.01</v>
      </c>
      <c r="E79" s="38" t="s">
        <v>92</v>
      </c>
      <c r="F79" s="16" t="s">
        <v>24</v>
      </c>
      <c r="G79" s="2"/>
      <c r="H79" s="2"/>
      <c r="I79" s="2"/>
      <c r="J79" s="74"/>
      <c r="K79" s="74"/>
      <c r="L79" s="74"/>
    </row>
    <row r="80" spans="1:12" ht="19.5">
      <c r="A80" s="138" t="s">
        <v>93</v>
      </c>
      <c r="B80" s="139"/>
      <c r="C80" s="140"/>
      <c r="D80" s="141">
        <v>0.01</v>
      </c>
      <c r="E80" s="38" t="s">
        <v>37</v>
      </c>
      <c r="F80" s="16" t="s">
        <v>24</v>
      </c>
      <c r="G80" s="2"/>
      <c r="H80" s="2"/>
      <c r="I80" s="2"/>
      <c r="J80" s="74"/>
      <c r="K80" s="74"/>
      <c r="L80" s="74"/>
    </row>
    <row r="81" spans="1:12" ht="19.5">
      <c r="A81" s="138" t="s">
        <v>302</v>
      </c>
      <c r="B81" s="139"/>
      <c r="C81" s="140"/>
      <c r="D81" s="141">
        <v>0.046</v>
      </c>
      <c r="E81" s="38" t="s">
        <v>37</v>
      </c>
      <c r="F81" s="16" t="s">
        <v>24</v>
      </c>
      <c r="G81" s="2"/>
      <c r="H81" s="2"/>
      <c r="I81" s="2"/>
      <c r="J81" s="74"/>
      <c r="K81" s="74"/>
      <c r="L81" s="74"/>
    </row>
    <row r="82" spans="1:9" ht="19.5">
      <c r="A82" s="138" t="s">
        <v>94</v>
      </c>
      <c r="B82" s="139"/>
      <c r="C82" s="140"/>
      <c r="D82" s="141">
        <v>0.01</v>
      </c>
      <c r="E82" s="38" t="s">
        <v>37</v>
      </c>
      <c r="F82" s="16" t="s">
        <v>24</v>
      </c>
      <c r="G82" s="2"/>
      <c r="H82" s="2"/>
      <c r="I82" s="2"/>
    </row>
    <row r="83" spans="1:9" ht="19.5">
      <c r="A83" s="186" t="s">
        <v>95</v>
      </c>
      <c r="B83" s="389"/>
      <c r="C83" s="390"/>
      <c r="D83" s="141">
        <v>0.1</v>
      </c>
      <c r="E83" s="38" t="s">
        <v>37</v>
      </c>
      <c r="F83" s="16" t="s">
        <v>24</v>
      </c>
      <c r="G83" s="2"/>
      <c r="H83" s="2"/>
      <c r="I83" s="2"/>
    </row>
    <row r="84" spans="1:9" ht="15">
      <c r="A84" s="138" t="s">
        <v>96</v>
      </c>
      <c r="B84" s="139"/>
      <c r="C84" s="140"/>
      <c r="D84" s="141">
        <v>0.6</v>
      </c>
      <c r="E84" s="38" t="s">
        <v>97</v>
      </c>
      <c r="F84" s="16" t="s">
        <v>24</v>
      </c>
      <c r="G84" s="10"/>
      <c r="H84" s="10"/>
      <c r="I84" s="11"/>
    </row>
    <row r="85" spans="1:9" s="28" customFormat="1" ht="19.5">
      <c r="A85" s="138" t="s">
        <v>98</v>
      </c>
      <c r="B85" s="139"/>
      <c r="C85" s="140"/>
      <c r="D85" s="141">
        <v>0</v>
      </c>
      <c r="E85" s="38" t="s">
        <v>101</v>
      </c>
      <c r="F85" s="16" t="s">
        <v>24</v>
      </c>
      <c r="G85" s="27"/>
      <c r="H85" s="27"/>
      <c r="I85" s="27"/>
    </row>
    <row r="86" spans="1:9" s="30" customFormat="1" ht="19.5">
      <c r="A86" s="138" t="s">
        <v>100</v>
      </c>
      <c r="B86" s="139"/>
      <c r="C86" s="140"/>
      <c r="D86" s="141">
        <v>0.005</v>
      </c>
      <c r="E86" s="38" t="s">
        <v>101</v>
      </c>
      <c r="F86" s="16" t="s">
        <v>24</v>
      </c>
      <c r="G86" s="76"/>
      <c r="H86" s="29"/>
      <c r="I86" s="29"/>
    </row>
    <row r="87" spans="1:9" s="30" customFormat="1" ht="19.5">
      <c r="A87" s="414" t="s">
        <v>362</v>
      </c>
      <c r="B87" s="415"/>
      <c r="C87" s="416"/>
      <c r="D87" s="182">
        <f>0.01+0.3*0.0075</f>
        <v>0.01225</v>
      </c>
      <c r="E87" s="183" t="s">
        <v>218</v>
      </c>
      <c r="F87" s="184" t="s">
        <v>24</v>
      </c>
      <c r="G87" s="76"/>
      <c r="H87" s="89"/>
      <c r="I87" s="29"/>
    </row>
    <row r="88" spans="1:9" s="28" customFormat="1" ht="19.5">
      <c r="A88" s="138" t="s">
        <v>102</v>
      </c>
      <c r="B88" s="139"/>
      <c r="C88" s="140"/>
      <c r="D88" s="141">
        <v>0</v>
      </c>
      <c r="E88" s="38" t="s">
        <v>90</v>
      </c>
      <c r="F88" s="16" t="s">
        <v>24</v>
      </c>
      <c r="G88" s="27"/>
      <c r="H88" s="53"/>
      <c r="I88" s="27"/>
    </row>
    <row r="89" spans="1:9" s="31" customFormat="1" ht="19.5">
      <c r="A89" s="138" t="s">
        <v>103</v>
      </c>
      <c r="B89" s="139"/>
      <c r="C89" s="140"/>
      <c r="D89" s="141">
        <v>0.045</v>
      </c>
      <c r="E89" s="38" t="s">
        <v>90</v>
      </c>
      <c r="F89" s="16" t="s">
        <v>24</v>
      </c>
      <c r="G89" s="2"/>
      <c r="H89" s="8"/>
      <c r="I89" s="8"/>
    </row>
    <row r="90" spans="1:9" s="33" customFormat="1" ht="19.5">
      <c r="A90" s="417" t="s">
        <v>104</v>
      </c>
      <c r="B90" s="418"/>
      <c r="C90" s="419"/>
      <c r="D90" s="141">
        <v>3.4</v>
      </c>
      <c r="E90" s="185" t="s">
        <v>221</v>
      </c>
      <c r="F90" s="16" t="s">
        <v>24</v>
      </c>
      <c r="G90" s="23"/>
      <c r="H90" s="23"/>
      <c r="I90" s="32"/>
    </row>
    <row r="91" spans="1:9" s="33" customFormat="1" ht="19.5">
      <c r="A91" s="417" t="s">
        <v>105</v>
      </c>
      <c r="B91" s="418"/>
      <c r="C91" s="419"/>
      <c r="D91" s="141">
        <v>0.54</v>
      </c>
      <c r="E91" s="21" t="s">
        <v>222</v>
      </c>
      <c r="F91" s="16" t="s">
        <v>24</v>
      </c>
      <c r="G91" s="41"/>
      <c r="H91" s="23"/>
      <c r="I91" s="32"/>
    </row>
    <row r="92" spans="1:9" s="33" customFormat="1" ht="19.5">
      <c r="A92" s="417" t="s">
        <v>106</v>
      </c>
      <c r="B92" s="418"/>
      <c r="C92" s="419"/>
      <c r="D92" s="141">
        <v>0.42</v>
      </c>
      <c r="E92" s="185" t="s">
        <v>228</v>
      </c>
      <c r="F92" s="16" t="s">
        <v>24</v>
      </c>
      <c r="G92" s="41"/>
      <c r="H92" s="23"/>
      <c r="I92" s="32"/>
    </row>
    <row r="93" spans="1:8" s="2" customFormat="1" ht="19.5">
      <c r="A93" s="420" t="s">
        <v>107</v>
      </c>
      <c r="B93" s="421"/>
      <c r="C93" s="422"/>
      <c r="D93" s="141">
        <v>3.67</v>
      </c>
      <c r="E93" s="34" t="s">
        <v>223</v>
      </c>
      <c r="F93" s="35" t="s">
        <v>24</v>
      </c>
      <c r="H93" s="23"/>
    </row>
    <row r="94" spans="1:9" s="31" customFormat="1" ht="19.5">
      <c r="A94" s="186" t="s">
        <v>257</v>
      </c>
      <c r="B94" s="389"/>
      <c r="C94" s="390"/>
      <c r="D94" s="141">
        <v>0.885</v>
      </c>
      <c r="E94" s="21" t="s">
        <v>224</v>
      </c>
      <c r="F94" s="36" t="s">
        <v>24</v>
      </c>
      <c r="G94" s="2"/>
      <c r="H94" s="8"/>
      <c r="I94" s="8"/>
    </row>
    <row r="95" spans="1:9" s="31" customFormat="1" ht="19.5">
      <c r="A95" s="186" t="s">
        <v>260</v>
      </c>
      <c r="B95" s="389"/>
      <c r="C95" s="390"/>
      <c r="D95" s="141">
        <v>0.474</v>
      </c>
      <c r="E95" s="21" t="s">
        <v>225</v>
      </c>
      <c r="F95" s="36" t="s">
        <v>24</v>
      </c>
      <c r="G95" s="41"/>
      <c r="H95" s="8"/>
      <c r="I95" s="8"/>
    </row>
    <row r="96" spans="1:9" s="31" customFormat="1" ht="19.5">
      <c r="A96" s="186" t="s">
        <v>258</v>
      </c>
      <c r="B96" s="389"/>
      <c r="C96" s="390"/>
      <c r="D96" s="141">
        <v>0.936</v>
      </c>
      <c r="E96" s="159" t="s">
        <v>231</v>
      </c>
      <c r="F96" s="37" t="s">
        <v>24</v>
      </c>
      <c r="G96" s="2"/>
      <c r="H96" s="8"/>
      <c r="I96" s="8"/>
    </row>
    <row r="97" spans="1:9" s="31" customFormat="1" ht="19.5">
      <c r="A97" s="186" t="s">
        <v>261</v>
      </c>
      <c r="B97" s="389"/>
      <c r="C97" s="390"/>
      <c r="D97" s="141">
        <v>3.01</v>
      </c>
      <c r="E97" s="159" t="s">
        <v>231</v>
      </c>
      <c r="F97" s="37" t="s">
        <v>24</v>
      </c>
      <c r="G97" s="2"/>
      <c r="H97" s="2"/>
      <c r="I97" s="8"/>
    </row>
    <row r="98" spans="1:9" s="30" customFormat="1" ht="19.5">
      <c r="A98" s="138" t="s">
        <v>259</v>
      </c>
      <c r="B98" s="139"/>
      <c r="C98" s="140"/>
      <c r="D98" s="141">
        <v>0.015</v>
      </c>
      <c r="E98" s="38" t="s">
        <v>225</v>
      </c>
      <c r="F98" s="16" t="s">
        <v>24</v>
      </c>
      <c r="G98" s="29"/>
      <c r="H98" s="29"/>
      <c r="I98" s="29"/>
    </row>
    <row r="99" spans="1:9" s="31" customFormat="1" ht="20.25" thickBot="1">
      <c r="A99" s="391" t="s">
        <v>262</v>
      </c>
      <c r="B99" s="392"/>
      <c r="C99" s="393"/>
      <c r="D99" s="187">
        <v>0.246</v>
      </c>
      <c r="E99" s="188" t="s">
        <v>226</v>
      </c>
      <c r="F99" s="108" t="s">
        <v>24</v>
      </c>
      <c r="G99" s="1"/>
      <c r="H99" s="8"/>
      <c r="I99" s="8"/>
    </row>
    <row r="100" spans="1:9" s="31" customFormat="1" ht="15.75" thickBot="1">
      <c r="A100" s="107"/>
      <c r="B100" s="148"/>
      <c r="C100" s="148"/>
      <c r="D100" s="189"/>
      <c r="E100" s="179"/>
      <c r="F100" s="109"/>
      <c r="G100" s="1"/>
      <c r="H100" s="8"/>
      <c r="I100" s="8"/>
    </row>
    <row r="101" spans="1:9" ht="15.75">
      <c r="A101" s="190" t="s">
        <v>108</v>
      </c>
      <c r="B101" s="191"/>
      <c r="C101" s="192"/>
      <c r="D101" s="193"/>
      <c r="E101" s="193"/>
      <c r="F101" s="194"/>
      <c r="G101" s="2"/>
      <c r="H101" s="2"/>
      <c r="I101" s="2"/>
    </row>
    <row r="102" spans="1:9" ht="15.75">
      <c r="A102" s="127" t="s">
        <v>377</v>
      </c>
      <c r="B102" s="385"/>
      <c r="C102" s="385"/>
      <c r="D102" s="385"/>
      <c r="E102" s="385"/>
      <c r="F102" s="427"/>
      <c r="G102" s="77"/>
      <c r="H102" s="2"/>
      <c r="I102" s="2"/>
    </row>
    <row r="103" spans="1:9" ht="19.5">
      <c r="A103" s="195" t="s">
        <v>287</v>
      </c>
      <c r="B103" s="172"/>
      <c r="C103" s="172"/>
      <c r="D103" s="172"/>
      <c r="E103" s="172"/>
      <c r="F103" s="196"/>
      <c r="G103" s="19"/>
      <c r="H103" s="2"/>
      <c r="I103" s="2"/>
    </row>
    <row r="104" spans="1:9" ht="15.75">
      <c r="A104" s="197" t="s">
        <v>109</v>
      </c>
      <c r="B104" s="423"/>
      <c r="C104" s="424"/>
      <c r="D104" s="130" t="s">
        <v>110</v>
      </c>
      <c r="E104" s="369" t="s">
        <v>111</v>
      </c>
      <c r="F104" s="198" t="s">
        <v>112</v>
      </c>
      <c r="G104" s="2"/>
      <c r="H104" s="2"/>
      <c r="I104" s="2"/>
    </row>
    <row r="105" spans="1:9" ht="15">
      <c r="A105" s="199" t="s">
        <v>113</v>
      </c>
      <c r="B105" s="233"/>
      <c r="C105" s="234"/>
      <c r="D105" s="202">
        <f>E7</f>
        <v>2244</v>
      </c>
      <c r="E105" s="42" t="str">
        <f>F7</f>
        <v>m³ FM</v>
      </c>
      <c r="F105" s="203" t="s">
        <v>21</v>
      </c>
      <c r="G105" s="2"/>
      <c r="H105" s="2"/>
      <c r="I105" s="2"/>
    </row>
    <row r="106" spans="1:9" ht="15">
      <c r="A106" s="199" t="s">
        <v>338</v>
      </c>
      <c r="B106" s="233"/>
      <c r="C106" s="234"/>
      <c r="D106" s="202">
        <f aca="true" t="shared" si="0" ref="D106:F108">D30</f>
        <v>1000</v>
      </c>
      <c r="E106" s="42" t="str">
        <f t="shared" si="0"/>
        <v>kg/m³</v>
      </c>
      <c r="F106" s="203" t="str">
        <f t="shared" si="0"/>
        <v>Parameterdatei</v>
      </c>
      <c r="G106" s="2"/>
      <c r="H106" s="2"/>
      <c r="I106" s="2"/>
    </row>
    <row r="107" spans="1:9" ht="15">
      <c r="A107" s="199" t="s">
        <v>339</v>
      </c>
      <c r="B107" s="233"/>
      <c r="C107" s="234"/>
      <c r="D107" s="204">
        <f t="shared" si="0"/>
        <v>10</v>
      </c>
      <c r="E107" s="42" t="str">
        <f t="shared" si="0"/>
        <v>% der FM</v>
      </c>
      <c r="F107" s="205" t="str">
        <f t="shared" si="0"/>
        <v>Betrieb</v>
      </c>
      <c r="G107" s="2"/>
      <c r="H107" s="2"/>
      <c r="I107" s="2"/>
    </row>
    <row r="108" spans="1:9" ht="15">
      <c r="A108" s="199" t="s">
        <v>340</v>
      </c>
      <c r="B108" s="233"/>
      <c r="C108" s="234"/>
      <c r="D108" s="206">
        <f t="shared" si="0"/>
        <v>80</v>
      </c>
      <c r="E108" s="42" t="str">
        <f t="shared" si="0"/>
        <v>% der TM</v>
      </c>
      <c r="F108" s="207" t="str">
        <f t="shared" si="0"/>
        <v>Parameterdatei</v>
      </c>
      <c r="G108" s="2"/>
      <c r="H108" s="2"/>
      <c r="I108" s="2"/>
    </row>
    <row r="109" spans="1:9" ht="15">
      <c r="A109" s="208" t="s">
        <v>114</v>
      </c>
      <c r="B109" s="209"/>
      <c r="C109" s="210"/>
      <c r="D109" s="106">
        <f>D105*D106*D107/100*D108/100</f>
        <v>179520</v>
      </c>
      <c r="E109" s="42" t="s">
        <v>115</v>
      </c>
      <c r="F109" s="80" t="s">
        <v>63</v>
      </c>
      <c r="G109" s="2"/>
      <c r="H109" s="2"/>
      <c r="I109" s="2"/>
    </row>
    <row r="110" spans="1:9" ht="19.5">
      <c r="A110" s="199" t="s">
        <v>356</v>
      </c>
      <c r="B110" s="233"/>
      <c r="C110" s="234"/>
      <c r="D110" s="42">
        <f>D33</f>
        <v>0.23</v>
      </c>
      <c r="E110" s="42" t="s">
        <v>25</v>
      </c>
      <c r="F110" s="80" t="str">
        <f>F33</f>
        <v>KTBL (2015)</v>
      </c>
      <c r="G110" s="2"/>
      <c r="H110" s="2"/>
      <c r="I110" s="2"/>
    </row>
    <row r="111" spans="1:9" ht="19.5">
      <c r="A111" s="199" t="s">
        <v>341</v>
      </c>
      <c r="B111" s="278"/>
      <c r="C111" s="279"/>
      <c r="D111" s="42">
        <f>D76</f>
        <v>0.67</v>
      </c>
      <c r="E111" s="40" t="s">
        <v>116</v>
      </c>
      <c r="F111" s="80" t="str">
        <f>F76</f>
        <v>Parameterdatei</v>
      </c>
      <c r="G111" s="2"/>
      <c r="H111" s="2"/>
      <c r="I111" s="2"/>
    </row>
    <row r="112" spans="1:7" s="31" customFormat="1" ht="19.5">
      <c r="A112" s="208" t="s">
        <v>117</v>
      </c>
      <c r="B112" s="278"/>
      <c r="C112" s="279"/>
      <c r="D112" s="106">
        <f>D109*D110*D111</f>
        <v>27664.032</v>
      </c>
      <c r="E112" s="42" t="s">
        <v>118</v>
      </c>
      <c r="F112" s="80" t="s">
        <v>63</v>
      </c>
      <c r="G112" s="2"/>
    </row>
    <row r="113" spans="1:9" ht="19.5">
      <c r="A113" s="199" t="s">
        <v>342</v>
      </c>
      <c r="B113" s="233"/>
      <c r="C113" s="234"/>
      <c r="D113" s="52">
        <f>D34</f>
        <v>0.017</v>
      </c>
      <c r="E113" s="38" t="s">
        <v>37</v>
      </c>
      <c r="F113" s="81" t="str">
        <f>F34</f>
        <v>Parameterdatei</v>
      </c>
      <c r="G113" s="2"/>
      <c r="H113" s="74"/>
      <c r="I113" s="74"/>
    </row>
    <row r="114" spans="1:9" ht="19.5">
      <c r="A114" s="208" t="s">
        <v>316</v>
      </c>
      <c r="B114" s="209"/>
      <c r="C114" s="210"/>
      <c r="D114" s="106">
        <f>D109*D110*D111*D113</f>
        <v>470.288544</v>
      </c>
      <c r="E114" s="42" t="s">
        <v>118</v>
      </c>
      <c r="F114" s="80" t="s">
        <v>63</v>
      </c>
      <c r="G114" s="2"/>
      <c r="H114" s="2"/>
      <c r="I114" s="2"/>
    </row>
    <row r="115" spans="1:9" ht="19.5">
      <c r="A115" s="208" t="s">
        <v>347</v>
      </c>
      <c r="B115" s="209"/>
      <c r="C115" s="210"/>
      <c r="D115" s="211">
        <f>D74</f>
        <v>25</v>
      </c>
      <c r="E115" s="42" t="s">
        <v>227</v>
      </c>
      <c r="F115" s="80" t="str">
        <f>F74</f>
        <v>Parameterdatei</v>
      </c>
      <c r="G115" s="2"/>
      <c r="H115" s="2"/>
      <c r="I115" s="2"/>
    </row>
    <row r="116" spans="1:9" ht="20.25" thickBot="1">
      <c r="A116" s="212" t="s">
        <v>288</v>
      </c>
      <c r="B116" s="425"/>
      <c r="C116" s="426"/>
      <c r="D116" s="214">
        <f>D114*D115</f>
        <v>11757.2136</v>
      </c>
      <c r="E116" s="215" t="s">
        <v>180</v>
      </c>
      <c r="F116" s="216" t="s">
        <v>63</v>
      </c>
      <c r="G116" s="2"/>
      <c r="H116" s="2"/>
      <c r="I116" s="2"/>
    </row>
    <row r="117" spans="1:9" ht="19.5">
      <c r="A117" s="217" t="s">
        <v>271</v>
      </c>
      <c r="B117" s="218"/>
      <c r="C117" s="218"/>
      <c r="D117" s="218"/>
      <c r="E117" s="218"/>
      <c r="F117" s="219"/>
      <c r="G117" s="2"/>
      <c r="H117" s="2"/>
      <c r="I117" s="2"/>
    </row>
    <row r="118" spans="1:9" ht="15.75">
      <c r="A118" s="220" t="s">
        <v>109</v>
      </c>
      <c r="B118" s="428"/>
      <c r="C118" s="429"/>
      <c r="D118" s="221" t="s">
        <v>110</v>
      </c>
      <c r="E118" s="367" t="s">
        <v>111</v>
      </c>
      <c r="F118" s="174" t="s">
        <v>112</v>
      </c>
      <c r="G118" s="2"/>
      <c r="H118" s="2"/>
      <c r="I118" s="2"/>
    </row>
    <row r="119" spans="1:9" s="31" customFormat="1" ht="19.5">
      <c r="A119" s="208" t="s">
        <v>119</v>
      </c>
      <c r="B119" s="200"/>
      <c r="C119" s="201"/>
      <c r="D119" s="106">
        <f>D112</f>
        <v>27664.032</v>
      </c>
      <c r="E119" s="42" t="s">
        <v>118</v>
      </c>
      <c r="F119" s="80" t="s">
        <v>237</v>
      </c>
      <c r="G119" s="8"/>
      <c r="H119" s="8"/>
      <c r="I119" s="8"/>
    </row>
    <row r="120" spans="1:9" s="31" customFormat="1" ht="19.5">
      <c r="A120" s="208" t="s">
        <v>317</v>
      </c>
      <c r="B120" s="200"/>
      <c r="C120" s="201"/>
      <c r="D120" s="106">
        <f>D114</f>
        <v>470.288544</v>
      </c>
      <c r="E120" s="42" t="s">
        <v>118</v>
      </c>
      <c r="F120" s="80" t="s">
        <v>237</v>
      </c>
      <c r="G120" s="8"/>
      <c r="H120" s="8"/>
      <c r="I120" s="8"/>
    </row>
    <row r="121" spans="1:9" s="31" customFormat="1" ht="19.5">
      <c r="A121" s="208" t="s">
        <v>120</v>
      </c>
      <c r="B121" s="200"/>
      <c r="C121" s="201"/>
      <c r="D121" s="106">
        <f>D119-D120</f>
        <v>27193.743456</v>
      </c>
      <c r="E121" s="42" t="s">
        <v>118</v>
      </c>
      <c r="F121" s="80" t="s">
        <v>63</v>
      </c>
      <c r="G121" s="8"/>
      <c r="H121" s="8"/>
      <c r="I121" s="8"/>
    </row>
    <row r="122" spans="1:9" s="31" customFormat="1" ht="15">
      <c r="A122" s="227" t="s">
        <v>265</v>
      </c>
      <c r="B122" s="222"/>
      <c r="C122" s="223"/>
      <c r="D122" s="202">
        <f>E8</f>
        <v>5500</v>
      </c>
      <c r="E122" s="42" t="str">
        <f>F8</f>
        <v>t FM</v>
      </c>
      <c r="F122" s="203" t="s">
        <v>21</v>
      </c>
      <c r="G122" s="41"/>
      <c r="H122" s="8"/>
      <c r="I122" s="8"/>
    </row>
    <row r="123" spans="1:9" s="31" customFormat="1" ht="15">
      <c r="A123" s="227" t="s">
        <v>343</v>
      </c>
      <c r="B123" s="222"/>
      <c r="C123" s="223"/>
      <c r="D123" s="204">
        <f aca="true" t="shared" si="1" ref="D123:F124">D24</f>
        <v>35</v>
      </c>
      <c r="E123" s="42" t="str">
        <f t="shared" si="1"/>
        <v>% der FM</v>
      </c>
      <c r="F123" s="205" t="str">
        <f t="shared" si="1"/>
        <v>Betrieb</v>
      </c>
      <c r="G123" s="41"/>
      <c r="H123" s="8"/>
      <c r="I123" s="8"/>
    </row>
    <row r="124" spans="1:9" s="31" customFormat="1" ht="15">
      <c r="A124" s="227" t="s">
        <v>344</v>
      </c>
      <c r="B124" s="222"/>
      <c r="C124" s="223"/>
      <c r="D124" s="204">
        <f t="shared" si="1"/>
        <v>95</v>
      </c>
      <c r="E124" s="42" t="str">
        <f t="shared" si="1"/>
        <v>% der TM</v>
      </c>
      <c r="F124" s="207" t="str">
        <f t="shared" si="1"/>
        <v>Parameterdatei</v>
      </c>
      <c r="G124" s="41"/>
      <c r="H124" s="8"/>
      <c r="I124" s="8"/>
    </row>
    <row r="125" spans="1:9" s="31" customFormat="1" ht="15">
      <c r="A125" s="224" t="s">
        <v>121</v>
      </c>
      <c r="B125" s="225"/>
      <c r="C125" s="226"/>
      <c r="D125" s="106">
        <f>D122*1000*D123/100*D124/100</f>
        <v>1828750</v>
      </c>
      <c r="E125" s="42" t="s">
        <v>115</v>
      </c>
      <c r="F125" s="80" t="s">
        <v>63</v>
      </c>
      <c r="G125" s="41"/>
      <c r="H125" s="8"/>
      <c r="I125" s="8"/>
    </row>
    <row r="126" spans="1:9" s="31" customFormat="1" ht="19.5">
      <c r="A126" s="227" t="s">
        <v>357</v>
      </c>
      <c r="B126" s="222"/>
      <c r="C126" s="223"/>
      <c r="D126" s="42">
        <f>D26</f>
        <v>0.365</v>
      </c>
      <c r="E126" s="42" t="s">
        <v>25</v>
      </c>
      <c r="F126" s="80" t="str">
        <f>F26</f>
        <v>KTBL (2015)</v>
      </c>
      <c r="G126" s="41"/>
      <c r="H126" s="8"/>
      <c r="I126" s="8"/>
    </row>
    <row r="127" spans="1:9" s="31" customFormat="1" ht="19.5">
      <c r="A127" s="227" t="s">
        <v>341</v>
      </c>
      <c r="B127" s="228"/>
      <c r="C127" s="229"/>
      <c r="D127" s="42">
        <f>D76</f>
        <v>0.67</v>
      </c>
      <c r="E127" s="230" t="s">
        <v>86</v>
      </c>
      <c r="F127" s="231" t="str">
        <f>F76</f>
        <v>Parameterdatei</v>
      </c>
      <c r="G127" s="41"/>
      <c r="H127" s="8"/>
      <c r="I127" s="8"/>
    </row>
    <row r="128" spans="1:9" s="31" customFormat="1" ht="19.5">
      <c r="A128" s="208" t="s">
        <v>320</v>
      </c>
      <c r="B128" s="200"/>
      <c r="C128" s="201"/>
      <c r="D128" s="106">
        <f>D125*D126*D127</f>
        <v>447220.8125</v>
      </c>
      <c r="E128" s="42" t="s">
        <v>118</v>
      </c>
      <c r="F128" s="231" t="s">
        <v>63</v>
      </c>
      <c r="G128" s="41"/>
      <c r="H128" s="8"/>
      <c r="I128" s="8"/>
    </row>
    <row r="129" spans="1:9" s="31" customFormat="1" ht="19.5">
      <c r="A129" s="208" t="s">
        <v>122</v>
      </c>
      <c r="B129" s="200"/>
      <c r="C129" s="201"/>
      <c r="D129" s="106">
        <f>D121+D128</f>
        <v>474414.555956</v>
      </c>
      <c r="E129" s="42" t="s">
        <v>118</v>
      </c>
      <c r="F129" s="80" t="s">
        <v>63</v>
      </c>
      <c r="G129" s="5"/>
      <c r="H129" s="8"/>
      <c r="I129" s="8"/>
    </row>
    <row r="130" spans="1:9" s="31" customFormat="1" ht="19.5">
      <c r="A130" s="208" t="s">
        <v>303</v>
      </c>
      <c r="B130" s="200"/>
      <c r="C130" s="201"/>
      <c r="D130" s="106">
        <f>D129*D81</f>
        <v>21823.069573976</v>
      </c>
      <c r="E130" s="42" t="s">
        <v>118</v>
      </c>
      <c r="F130" s="80" t="s">
        <v>63</v>
      </c>
      <c r="G130" s="19"/>
      <c r="H130" s="8"/>
      <c r="I130" s="8"/>
    </row>
    <row r="131" spans="1:9" s="31" customFormat="1" ht="19.5">
      <c r="A131" s="208" t="s">
        <v>123</v>
      </c>
      <c r="B131" s="200"/>
      <c r="C131" s="201"/>
      <c r="D131" s="106">
        <f>D129-D130</f>
        <v>452591.486382024</v>
      </c>
      <c r="E131" s="42" t="s">
        <v>118</v>
      </c>
      <c r="F131" s="80" t="s">
        <v>63</v>
      </c>
      <c r="G131" s="6"/>
      <c r="H131" s="7"/>
      <c r="I131" s="8"/>
    </row>
    <row r="132" spans="1:9" ht="19.5">
      <c r="A132" s="208" t="s">
        <v>345</v>
      </c>
      <c r="B132" s="209"/>
      <c r="C132" s="210"/>
      <c r="D132" s="42">
        <f>D80</f>
        <v>0.01</v>
      </c>
      <c r="E132" s="38" t="s">
        <v>37</v>
      </c>
      <c r="F132" s="80" t="str">
        <f>F80</f>
        <v>Parameterdatei</v>
      </c>
      <c r="G132" s="2"/>
      <c r="H132" s="2"/>
      <c r="I132" s="2"/>
    </row>
    <row r="133" spans="1:9" ht="19.5">
      <c r="A133" s="208" t="s">
        <v>124</v>
      </c>
      <c r="B133" s="209"/>
      <c r="C133" s="210"/>
      <c r="D133" s="106">
        <f>D131*D132</f>
        <v>4525.9148638202405</v>
      </c>
      <c r="E133" s="42" t="s">
        <v>118</v>
      </c>
      <c r="F133" s="80" t="s">
        <v>63</v>
      </c>
      <c r="G133" s="2"/>
      <c r="H133" s="2"/>
      <c r="I133" s="2"/>
    </row>
    <row r="134" spans="1:9" ht="19.5">
      <c r="A134" s="208" t="s">
        <v>347</v>
      </c>
      <c r="B134" s="209"/>
      <c r="C134" s="210"/>
      <c r="D134" s="211">
        <f>D74</f>
        <v>25</v>
      </c>
      <c r="E134" s="42" t="s">
        <v>227</v>
      </c>
      <c r="F134" s="80" t="str">
        <f>F74</f>
        <v>Parameterdatei</v>
      </c>
      <c r="G134" s="2"/>
      <c r="H134" s="2"/>
      <c r="I134" s="2"/>
    </row>
    <row r="135" spans="1:9" ht="20.25" thickBot="1">
      <c r="A135" s="232" t="s">
        <v>158</v>
      </c>
      <c r="B135" s="269"/>
      <c r="C135" s="270"/>
      <c r="D135" s="214">
        <f>D133*D134</f>
        <v>113147.87159550602</v>
      </c>
      <c r="E135" s="215" t="s">
        <v>180</v>
      </c>
      <c r="F135" s="216" t="s">
        <v>63</v>
      </c>
      <c r="G135" s="2"/>
      <c r="H135" s="2"/>
      <c r="I135" s="2"/>
    </row>
    <row r="136" spans="1:9" ht="19.5">
      <c r="A136" s="217" t="s">
        <v>212</v>
      </c>
      <c r="B136" s="218"/>
      <c r="C136" s="218"/>
      <c r="D136" s="218"/>
      <c r="E136" s="218"/>
      <c r="F136" s="219"/>
      <c r="G136" s="2"/>
      <c r="H136" s="2"/>
      <c r="I136" s="2"/>
    </row>
    <row r="137" spans="1:9" ht="15.75">
      <c r="A137" s="220" t="s">
        <v>109</v>
      </c>
      <c r="B137" s="428"/>
      <c r="C137" s="429"/>
      <c r="D137" s="221" t="s">
        <v>110</v>
      </c>
      <c r="E137" s="367" t="s">
        <v>111</v>
      </c>
      <c r="F137" s="174" t="s">
        <v>112</v>
      </c>
      <c r="G137" s="2"/>
      <c r="H137" s="2"/>
      <c r="I137" s="2"/>
    </row>
    <row r="138" spans="1:9" s="31" customFormat="1" ht="19.5">
      <c r="A138" s="208" t="s">
        <v>346</v>
      </c>
      <c r="B138" s="233"/>
      <c r="C138" s="234"/>
      <c r="D138" s="42">
        <f>D130</f>
        <v>21823.069573976</v>
      </c>
      <c r="E138" s="42" t="s">
        <v>118</v>
      </c>
      <c r="F138" s="80" t="s">
        <v>238</v>
      </c>
      <c r="G138" s="8"/>
      <c r="H138" s="8"/>
      <c r="I138" s="8"/>
    </row>
    <row r="139" spans="1:9" ht="19.5">
      <c r="A139" s="235" t="s">
        <v>358</v>
      </c>
      <c r="B139" s="430"/>
      <c r="C139" s="430"/>
      <c r="D139" s="430"/>
      <c r="E139" s="430"/>
      <c r="F139" s="431"/>
      <c r="G139" s="2"/>
      <c r="H139" s="2"/>
      <c r="I139" s="2"/>
    </row>
    <row r="140" spans="1:9" s="28" customFormat="1" ht="19.5">
      <c r="A140" s="208" t="s">
        <v>404</v>
      </c>
      <c r="B140" s="432"/>
      <c r="C140" s="433"/>
      <c r="D140" s="106">
        <f>F10*D82+(1-F10)*D83</f>
        <v>0.1</v>
      </c>
      <c r="E140" s="38" t="s">
        <v>37</v>
      </c>
      <c r="F140" s="80" t="s">
        <v>63</v>
      </c>
      <c r="G140" s="27"/>
      <c r="H140" s="27"/>
      <c r="I140" s="27"/>
    </row>
    <row r="141" spans="1:9" ht="19.5">
      <c r="A141" s="208" t="s">
        <v>125</v>
      </c>
      <c r="B141" s="209"/>
      <c r="C141" s="210"/>
      <c r="D141" s="106">
        <f>D138*D140</f>
        <v>2182.3069573976004</v>
      </c>
      <c r="E141" s="42" t="s">
        <v>118</v>
      </c>
      <c r="F141" s="80" t="s">
        <v>63</v>
      </c>
      <c r="G141" s="2"/>
      <c r="H141" s="2"/>
      <c r="I141" s="2"/>
    </row>
    <row r="142" spans="1:9" ht="19.5">
      <c r="A142" s="208" t="s">
        <v>347</v>
      </c>
      <c r="B142" s="209"/>
      <c r="C142" s="210"/>
      <c r="D142" s="211">
        <f>D74</f>
        <v>25</v>
      </c>
      <c r="E142" s="42" t="s">
        <v>227</v>
      </c>
      <c r="F142" s="80" t="str">
        <f>F74</f>
        <v>Parameterdatei</v>
      </c>
      <c r="G142" s="2"/>
      <c r="H142" s="2"/>
      <c r="I142" s="2"/>
    </row>
    <row r="143" spans="1:9" ht="20.25" thickBot="1">
      <c r="A143" s="232" t="s">
        <v>267</v>
      </c>
      <c r="B143" s="269"/>
      <c r="C143" s="270"/>
      <c r="D143" s="214">
        <f>D141*D142</f>
        <v>54557.67393494001</v>
      </c>
      <c r="E143" s="215" t="s">
        <v>180</v>
      </c>
      <c r="F143" s="216" t="s">
        <v>63</v>
      </c>
      <c r="G143" s="2"/>
      <c r="H143" s="2"/>
      <c r="I143" s="2"/>
    </row>
    <row r="144" spans="1:9" ht="19.5">
      <c r="A144" s="217" t="s">
        <v>213</v>
      </c>
      <c r="B144" s="218"/>
      <c r="C144" s="218"/>
      <c r="D144" s="218"/>
      <c r="E144" s="218"/>
      <c r="F144" s="219"/>
      <c r="G144" s="2"/>
      <c r="H144" s="2"/>
      <c r="I144" s="2"/>
    </row>
    <row r="145" spans="1:9" ht="15.75">
      <c r="A145" s="220" t="s">
        <v>109</v>
      </c>
      <c r="B145" s="428"/>
      <c r="C145" s="429"/>
      <c r="D145" s="221" t="s">
        <v>110</v>
      </c>
      <c r="E145" s="367" t="s">
        <v>111</v>
      </c>
      <c r="F145" s="174" t="s">
        <v>112</v>
      </c>
      <c r="G145" s="2"/>
      <c r="H145" s="2"/>
      <c r="I145" s="2"/>
    </row>
    <row r="146" spans="1:9" ht="19.5">
      <c r="A146" s="208" t="s">
        <v>126</v>
      </c>
      <c r="B146" s="209"/>
      <c r="C146" s="210"/>
      <c r="D146" s="106">
        <f>D131</f>
        <v>452591.486382024</v>
      </c>
      <c r="E146" s="42" t="s">
        <v>118</v>
      </c>
      <c r="F146" s="80" t="s">
        <v>238</v>
      </c>
      <c r="G146" s="2"/>
      <c r="H146" s="2"/>
      <c r="I146" s="2"/>
    </row>
    <row r="147" spans="1:9" ht="19.5">
      <c r="A147" s="208" t="s">
        <v>127</v>
      </c>
      <c r="B147" s="209"/>
      <c r="C147" s="210"/>
      <c r="D147" s="42">
        <f>D133</f>
        <v>4525.9148638202405</v>
      </c>
      <c r="E147" s="42" t="s">
        <v>118</v>
      </c>
      <c r="F147" s="80" t="s">
        <v>238</v>
      </c>
      <c r="G147" s="2"/>
      <c r="H147" s="2"/>
      <c r="I147" s="2"/>
    </row>
    <row r="148" spans="1:15" ht="19.5">
      <c r="A148" s="208" t="s">
        <v>128</v>
      </c>
      <c r="B148" s="200"/>
      <c r="C148" s="201"/>
      <c r="D148" s="106">
        <f>D146-D147</f>
        <v>448065.57151820377</v>
      </c>
      <c r="E148" s="42" t="s">
        <v>118</v>
      </c>
      <c r="F148" s="80" t="s">
        <v>63</v>
      </c>
      <c r="G148" s="74"/>
      <c r="H148" s="2"/>
      <c r="I148" s="2"/>
      <c r="J148" s="74"/>
      <c r="K148" s="74"/>
      <c r="L148" s="74"/>
      <c r="M148" s="74"/>
      <c r="N148" s="74"/>
      <c r="O148" s="74"/>
    </row>
    <row r="149" spans="1:15" ht="19.5">
      <c r="A149" s="208" t="s">
        <v>305</v>
      </c>
      <c r="B149" s="209"/>
      <c r="C149" s="210"/>
      <c r="D149" s="106">
        <f>D138</f>
        <v>21823.069573976</v>
      </c>
      <c r="E149" s="42" t="s">
        <v>118</v>
      </c>
      <c r="F149" s="80" t="s">
        <v>63</v>
      </c>
      <c r="G149" s="2"/>
      <c r="H149" s="2"/>
      <c r="I149" s="2"/>
      <c r="J149" s="74"/>
      <c r="K149" s="74"/>
      <c r="L149" s="74"/>
      <c r="M149" s="74"/>
      <c r="N149" s="74"/>
      <c r="O149" s="74"/>
    </row>
    <row r="150" spans="1:15" ht="15">
      <c r="A150" s="208" t="s">
        <v>324</v>
      </c>
      <c r="B150" s="209"/>
      <c r="C150" s="210"/>
      <c r="D150" s="211">
        <f>F10</f>
        <v>0</v>
      </c>
      <c r="E150" s="42"/>
      <c r="F150" s="80" t="s">
        <v>21</v>
      </c>
      <c r="G150" s="2"/>
      <c r="H150" s="2"/>
      <c r="I150" s="2"/>
      <c r="J150" s="74"/>
      <c r="K150" s="74"/>
      <c r="L150" s="74"/>
      <c r="M150" s="74"/>
      <c r="N150" s="74"/>
      <c r="O150" s="74"/>
    </row>
    <row r="151" spans="1:15" ht="19.5">
      <c r="A151" s="208" t="s">
        <v>304</v>
      </c>
      <c r="B151" s="209"/>
      <c r="C151" s="210"/>
      <c r="D151" s="211">
        <f>D149*D150</f>
        <v>0</v>
      </c>
      <c r="E151" s="42" t="s">
        <v>118</v>
      </c>
      <c r="F151" s="80" t="s">
        <v>63</v>
      </c>
      <c r="G151" s="2"/>
      <c r="H151" s="2"/>
      <c r="I151" s="2"/>
      <c r="J151" s="74"/>
      <c r="K151" s="74"/>
      <c r="L151" s="74"/>
      <c r="M151" s="74"/>
      <c r="N151" s="74"/>
      <c r="O151" s="74"/>
    </row>
    <row r="152" spans="1:15" ht="19.5">
      <c r="A152" s="208" t="s">
        <v>129</v>
      </c>
      <c r="B152" s="233"/>
      <c r="C152" s="234"/>
      <c r="D152" s="211">
        <f>D150*D151*D82</f>
        <v>0</v>
      </c>
      <c r="E152" s="42" t="s">
        <v>118</v>
      </c>
      <c r="F152" s="80" t="s">
        <v>63</v>
      </c>
      <c r="G152" s="2"/>
      <c r="H152" s="2"/>
      <c r="I152" s="2"/>
      <c r="J152" s="74"/>
      <c r="K152" s="74"/>
      <c r="L152" s="74"/>
      <c r="M152" s="74"/>
      <c r="N152" s="74"/>
      <c r="O152" s="74"/>
    </row>
    <row r="153" spans="1:15" ht="19.5">
      <c r="A153" s="208" t="s">
        <v>130</v>
      </c>
      <c r="B153" s="209"/>
      <c r="C153" s="210"/>
      <c r="D153" s="211">
        <f>D151-D152</f>
        <v>0</v>
      </c>
      <c r="E153" s="42" t="s">
        <v>118</v>
      </c>
      <c r="F153" s="80" t="s">
        <v>63</v>
      </c>
      <c r="G153" s="2"/>
      <c r="H153" s="2"/>
      <c r="I153" s="2"/>
      <c r="J153" s="74"/>
      <c r="K153" s="74"/>
      <c r="L153" s="74"/>
      <c r="M153" s="74"/>
      <c r="N153" s="74"/>
      <c r="O153" s="74"/>
    </row>
    <row r="154" spans="1:15" ht="19.5">
      <c r="A154" s="199" t="s">
        <v>131</v>
      </c>
      <c r="B154" s="233"/>
      <c r="C154" s="234"/>
      <c r="D154" s="106">
        <f>D148+D153</f>
        <v>448065.57151820377</v>
      </c>
      <c r="E154" s="42" t="s">
        <v>118</v>
      </c>
      <c r="F154" s="80" t="s">
        <v>63</v>
      </c>
      <c r="G154" s="74"/>
      <c r="H154" s="43"/>
      <c r="I154" s="44"/>
      <c r="J154" s="45"/>
      <c r="K154" s="46"/>
      <c r="L154" s="47"/>
      <c r="M154" s="47"/>
      <c r="N154" s="47"/>
      <c r="O154" s="47"/>
    </row>
    <row r="155" spans="1:15" ht="19.5">
      <c r="A155" s="208" t="s">
        <v>325</v>
      </c>
      <c r="B155" s="209"/>
      <c r="C155" s="210"/>
      <c r="D155" s="52">
        <f>F12*D41+(1-F12)*D42</f>
        <v>0.01</v>
      </c>
      <c r="E155" s="38" t="s">
        <v>37</v>
      </c>
      <c r="F155" s="80" t="s">
        <v>63</v>
      </c>
      <c r="G155" s="74"/>
      <c r="H155" s="48"/>
      <c r="I155" s="44"/>
      <c r="J155" s="49"/>
      <c r="K155" s="46"/>
      <c r="L155" s="78"/>
      <c r="M155" s="78"/>
      <c r="N155" s="78"/>
      <c r="O155" s="78"/>
    </row>
    <row r="156" spans="1:15" ht="19.5">
      <c r="A156" s="208" t="s">
        <v>309</v>
      </c>
      <c r="B156" s="209"/>
      <c r="C156" s="210"/>
      <c r="D156" s="106">
        <f>D154*D155</f>
        <v>4480.655715182038</v>
      </c>
      <c r="E156" s="42" t="s">
        <v>118</v>
      </c>
      <c r="F156" s="80" t="s">
        <v>63</v>
      </c>
      <c r="G156" s="2"/>
      <c r="H156" s="51"/>
      <c r="I156" s="41"/>
      <c r="J156" s="78"/>
      <c r="K156" s="78"/>
      <c r="L156" s="78"/>
      <c r="M156" s="78"/>
      <c r="N156" s="78"/>
      <c r="O156" s="78"/>
    </row>
    <row r="157" spans="1:15" ht="19.5">
      <c r="A157" s="208" t="s">
        <v>347</v>
      </c>
      <c r="B157" s="209"/>
      <c r="C157" s="210"/>
      <c r="D157" s="211">
        <f>D74</f>
        <v>25</v>
      </c>
      <c r="E157" s="211" t="s">
        <v>227</v>
      </c>
      <c r="F157" s="237" t="str">
        <f>F74</f>
        <v>Parameterdatei</v>
      </c>
      <c r="G157" s="2"/>
      <c r="H157" s="2"/>
      <c r="I157" s="2"/>
      <c r="J157" s="74"/>
      <c r="K157" s="74"/>
      <c r="L157" s="74"/>
      <c r="M157" s="74"/>
      <c r="N157" s="74"/>
      <c r="O157" s="74"/>
    </row>
    <row r="158" spans="1:15" ht="20.25" thickBot="1">
      <c r="A158" s="232" t="s">
        <v>268</v>
      </c>
      <c r="B158" s="269"/>
      <c r="C158" s="270"/>
      <c r="D158" s="214">
        <f>D156*D157</f>
        <v>112016.39287955096</v>
      </c>
      <c r="E158" s="215" t="s">
        <v>180</v>
      </c>
      <c r="F158" s="216" t="s">
        <v>63</v>
      </c>
      <c r="G158" s="2"/>
      <c r="H158" s="2"/>
      <c r="I158" s="2"/>
      <c r="J158" s="74"/>
      <c r="K158" s="74"/>
      <c r="L158" s="74"/>
      <c r="M158" s="74"/>
      <c r="N158" s="74"/>
      <c r="O158" s="74"/>
    </row>
    <row r="159" spans="1:15" ht="19.5">
      <c r="A159" s="217" t="s">
        <v>289</v>
      </c>
      <c r="B159" s="218"/>
      <c r="C159" s="218"/>
      <c r="D159" s="218"/>
      <c r="E159" s="218"/>
      <c r="F159" s="219"/>
      <c r="G159" s="2"/>
      <c r="H159" s="2"/>
      <c r="I159" s="2"/>
      <c r="J159" s="74"/>
      <c r="K159" s="74"/>
      <c r="L159" s="74"/>
      <c r="M159" s="74"/>
      <c r="N159" s="74"/>
      <c r="O159" s="74"/>
    </row>
    <row r="160" spans="1:15" ht="15.75">
      <c r="A160" s="220" t="s">
        <v>109</v>
      </c>
      <c r="B160" s="428"/>
      <c r="C160" s="429"/>
      <c r="D160" s="221" t="s">
        <v>110</v>
      </c>
      <c r="E160" s="367" t="s">
        <v>111</v>
      </c>
      <c r="F160" s="174" t="s">
        <v>112</v>
      </c>
      <c r="G160" s="2"/>
      <c r="H160" s="2"/>
      <c r="I160" s="2"/>
      <c r="J160" s="74"/>
      <c r="K160" s="74"/>
      <c r="L160" s="74"/>
      <c r="M160" s="74"/>
      <c r="N160" s="74"/>
      <c r="O160" s="74"/>
    </row>
    <row r="161" spans="1:15" ht="15">
      <c r="A161" s="199" t="s">
        <v>113</v>
      </c>
      <c r="B161" s="233"/>
      <c r="C161" s="234"/>
      <c r="D161" s="202">
        <f>E7</f>
        <v>2244</v>
      </c>
      <c r="E161" s="238" t="str">
        <f>F7</f>
        <v>m³ FM</v>
      </c>
      <c r="F161" s="80" t="s">
        <v>21</v>
      </c>
      <c r="G161" s="2"/>
      <c r="H161" s="2"/>
      <c r="I161" s="2"/>
      <c r="J161" s="74"/>
      <c r="K161" s="74"/>
      <c r="L161" s="74"/>
      <c r="M161" s="74"/>
      <c r="N161" s="74"/>
      <c r="O161" s="74"/>
    </row>
    <row r="162" spans="1:15" ht="15">
      <c r="A162" s="208" t="s">
        <v>326</v>
      </c>
      <c r="B162" s="209"/>
      <c r="C162" s="210"/>
      <c r="D162" s="42">
        <f>D36</f>
        <v>4.4</v>
      </c>
      <c r="E162" s="42" t="str">
        <f>E36</f>
        <v>kg N/m³</v>
      </c>
      <c r="F162" s="239" t="str">
        <f>F36</f>
        <v>Betrieb, z.B. LWK Niedersachsen (2021)</v>
      </c>
      <c r="G162" s="2"/>
      <c r="H162" s="2"/>
      <c r="I162" s="2"/>
      <c r="J162" s="74"/>
      <c r="K162" s="74"/>
      <c r="L162" s="74"/>
      <c r="M162" s="74"/>
      <c r="N162" s="74"/>
      <c r="O162" s="74"/>
    </row>
    <row r="163" spans="1:15" ht="15">
      <c r="A163" s="208" t="s">
        <v>132</v>
      </c>
      <c r="B163" s="209"/>
      <c r="C163" s="210"/>
      <c r="D163" s="106">
        <f>D161*D162</f>
        <v>9873.6</v>
      </c>
      <c r="E163" s="42" t="s">
        <v>133</v>
      </c>
      <c r="F163" s="80" t="s">
        <v>63</v>
      </c>
      <c r="G163" s="2"/>
      <c r="H163" s="2"/>
      <c r="I163" s="2"/>
      <c r="J163" s="74"/>
      <c r="K163" s="74"/>
      <c r="L163" s="74"/>
      <c r="M163" s="74"/>
      <c r="N163" s="74"/>
      <c r="O163" s="74"/>
    </row>
    <row r="164" spans="1:9" ht="19.5">
      <c r="A164" s="208" t="s">
        <v>348</v>
      </c>
      <c r="B164" s="209"/>
      <c r="C164" s="210"/>
      <c r="D164" s="211">
        <f>D77</f>
        <v>0.0005</v>
      </c>
      <c r="E164" s="52" t="s">
        <v>89</v>
      </c>
      <c r="F164" s="240" t="str">
        <f>F77</f>
        <v>Parameterdatei; mit 1/10 von offenes Gärrestlager</v>
      </c>
      <c r="G164" s="2"/>
      <c r="H164" s="2"/>
      <c r="I164" s="2"/>
    </row>
    <row r="165" spans="1:9" ht="19.5">
      <c r="A165" s="208" t="s">
        <v>134</v>
      </c>
      <c r="B165" s="200"/>
      <c r="C165" s="201"/>
      <c r="D165" s="211">
        <f>D163*D164</f>
        <v>4.9368</v>
      </c>
      <c r="E165" s="52" t="s">
        <v>135</v>
      </c>
      <c r="F165" s="240" t="s">
        <v>63</v>
      </c>
      <c r="G165" s="2"/>
      <c r="H165" s="2"/>
      <c r="I165" s="2"/>
    </row>
    <row r="166" spans="1:9" ht="19.5">
      <c r="A166" s="208" t="s">
        <v>359</v>
      </c>
      <c r="B166" s="209"/>
      <c r="C166" s="210"/>
      <c r="D166" s="42">
        <f>D72</f>
        <v>1.57</v>
      </c>
      <c r="E166" s="52" t="s">
        <v>87</v>
      </c>
      <c r="F166" s="81" t="str">
        <f>F72</f>
        <v>Parameterdatei</v>
      </c>
      <c r="G166" s="2"/>
      <c r="H166" s="2"/>
      <c r="I166" s="2"/>
    </row>
    <row r="167" spans="1:9" ht="19.5">
      <c r="A167" s="208" t="s">
        <v>136</v>
      </c>
      <c r="B167" s="209"/>
      <c r="C167" s="210"/>
      <c r="D167" s="211">
        <f>D165*D166</f>
        <v>7.750776</v>
      </c>
      <c r="E167" s="52" t="s">
        <v>137</v>
      </c>
      <c r="F167" s="80" t="s">
        <v>63</v>
      </c>
      <c r="G167" s="2"/>
      <c r="H167" s="2"/>
      <c r="I167" s="2"/>
    </row>
    <row r="168" spans="1:9" ht="19.5">
      <c r="A168" s="208" t="s">
        <v>347</v>
      </c>
      <c r="B168" s="209"/>
      <c r="C168" s="210"/>
      <c r="D168" s="211">
        <f>D75</f>
        <v>298</v>
      </c>
      <c r="E168" s="211" t="s">
        <v>232</v>
      </c>
      <c r="F168" s="237" t="str">
        <f>F75</f>
        <v>Parameterdatei</v>
      </c>
      <c r="G168" s="2"/>
      <c r="H168" s="2"/>
      <c r="I168" s="2"/>
    </row>
    <row r="169" spans="1:9" ht="20.25" thickBot="1">
      <c r="A169" s="232" t="s">
        <v>158</v>
      </c>
      <c r="B169" s="269"/>
      <c r="C169" s="270"/>
      <c r="D169" s="214">
        <f>D167*D168</f>
        <v>2309.731248</v>
      </c>
      <c r="E169" s="215" t="s">
        <v>180</v>
      </c>
      <c r="F169" s="216" t="s">
        <v>63</v>
      </c>
      <c r="G169" s="2"/>
      <c r="H169" s="2"/>
      <c r="I169" s="2"/>
    </row>
    <row r="170" spans="1:9" ht="19.5">
      <c r="A170" s="217" t="s">
        <v>290</v>
      </c>
      <c r="B170" s="218"/>
      <c r="C170" s="218"/>
      <c r="D170" s="218"/>
      <c r="E170" s="218"/>
      <c r="F170" s="219"/>
      <c r="G170" s="2"/>
      <c r="H170" s="39"/>
      <c r="I170" s="2"/>
    </row>
    <row r="171" spans="1:9" ht="15.75">
      <c r="A171" s="199" t="s">
        <v>109</v>
      </c>
      <c r="B171" s="233"/>
      <c r="C171" s="434"/>
      <c r="D171" s="221" t="s">
        <v>110</v>
      </c>
      <c r="E171" s="367" t="s">
        <v>111</v>
      </c>
      <c r="F171" s="174" t="s">
        <v>112</v>
      </c>
      <c r="G171" s="2"/>
      <c r="H171" s="2"/>
      <c r="I171" s="2"/>
    </row>
    <row r="172" spans="1:9" ht="15">
      <c r="A172" s="199" t="s">
        <v>138</v>
      </c>
      <c r="B172" s="200"/>
      <c r="C172" s="201"/>
      <c r="D172" s="241">
        <f>D163</f>
        <v>9873.6</v>
      </c>
      <c r="E172" s="242" t="str">
        <f>E163</f>
        <v>kg N</v>
      </c>
      <c r="F172" s="243" t="str">
        <f>F163</f>
        <v>Ergebnis</v>
      </c>
      <c r="G172" s="2"/>
      <c r="H172" s="2"/>
      <c r="I172" s="2"/>
    </row>
    <row r="173" spans="1:9" ht="15">
      <c r="A173" s="382" t="str">
        <f>A35</f>
        <v>TAN-Gehalt von Rindergülle</v>
      </c>
      <c r="B173" s="383"/>
      <c r="C173" s="384"/>
      <c r="D173" s="244">
        <f>D35</f>
        <v>0.46</v>
      </c>
      <c r="E173" s="245" t="str">
        <f>E35</f>
        <v>kg TAN/kg Substrat-N</v>
      </c>
      <c r="F173" s="246" t="str">
        <f>F35</f>
        <v>Betrieb, Parameterdatei</v>
      </c>
      <c r="G173" s="2"/>
      <c r="H173" s="2"/>
      <c r="I173" s="2"/>
    </row>
    <row r="174" spans="1:9" ht="15">
      <c r="A174" s="208" t="s">
        <v>139</v>
      </c>
      <c r="B174" s="209"/>
      <c r="C174" s="210"/>
      <c r="D174" s="106">
        <f>D163*D173</f>
        <v>4541.856000000001</v>
      </c>
      <c r="E174" s="42" t="s">
        <v>140</v>
      </c>
      <c r="F174" s="80" t="s">
        <v>63</v>
      </c>
      <c r="G174" s="2"/>
      <c r="H174" s="2"/>
      <c r="I174" s="2"/>
    </row>
    <row r="175" spans="1:9" ht="19.5">
      <c r="A175" s="208" t="s">
        <v>349</v>
      </c>
      <c r="B175" s="209"/>
      <c r="C175" s="210"/>
      <c r="D175" s="211">
        <f>D78</f>
        <v>0.0045</v>
      </c>
      <c r="E175" s="52" t="s">
        <v>141</v>
      </c>
      <c r="F175" s="240" t="str">
        <f>F78</f>
        <v>Parameterdatei; mit 1/10 von offenes Gärrestlager</v>
      </c>
      <c r="G175" s="2"/>
      <c r="H175" s="2"/>
      <c r="I175" s="2"/>
    </row>
    <row r="176" spans="1:9" ht="19.5">
      <c r="A176" s="208" t="s">
        <v>142</v>
      </c>
      <c r="B176" s="209"/>
      <c r="C176" s="210"/>
      <c r="D176" s="211">
        <f>D174*D175</f>
        <v>20.438352000000002</v>
      </c>
      <c r="E176" s="42" t="s">
        <v>143</v>
      </c>
      <c r="F176" s="80" t="s">
        <v>63</v>
      </c>
      <c r="G176" s="2"/>
      <c r="H176" s="2"/>
      <c r="I176" s="2"/>
    </row>
    <row r="177" spans="1:9" ht="19.5">
      <c r="A177" s="208" t="s">
        <v>350</v>
      </c>
      <c r="B177" s="209"/>
      <c r="C177" s="210"/>
      <c r="D177" s="42">
        <f>D79</f>
        <v>0.01</v>
      </c>
      <c r="E177" s="42" t="s">
        <v>92</v>
      </c>
      <c r="F177" s="80" t="str">
        <f>F79</f>
        <v>Parameterdatei</v>
      </c>
      <c r="G177" s="2"/>
      <c r="H177" s="2"/>
      <c r="I177" s="2"/>
    </row>
    <row r="178" spans="1:9" ht="19.5">
      <c r="A178" s="208" t="s">
        <v>144</v>
      </c>
      <c r="B178" s="209"/>
      <c r="C178" s="210"/>
      <c r="D178" s="211">
        <f>D176*D177</f>
        <v>0.20438352</v>
      </c>
      <c r="E178" s="52" t="s">
        <v>135</v>
      </c>
      <c r="F178" s="80" t="s">
        <v>63</v>
      </c>
      <c r="G178" s="2"/>
      <c r="H178" s="2"/>
      <c r="I178" s="2"/>
    </row>
    <row r="179" spans="1:9" ht="19.5">
      <c r="A179" s="208" t="s">
        <v>360</v>
      </c>
      <c r="B179" s="209"/>
      <c r="C179" s="210"/>
      <c r="D179" s="42">
        <f>D72</f>
        <v>1.57</v>
      </c>
      <c r="E179" s="52" t="s">
        <v>87</v>
      </c>
      <c r="F179" s="80" t="str">
        <f>F72</f>
        <v>Parameterdatei</v>
      </c>
      <c r="G179" s="2"/>
      <c r="H179" s="2"/>
      <c r="I179" s="2"/>
    </row>
    <row r="180" spans="1:13" ht="19.5">
      <c r="A180" s="208" t="s">
        <v>145</v>
      </c>
      <c r="B180" s="209"/>
      <c r="C180" s="210"/>
      <c r="D180" s="211">
        <f>D178*D179</f>
        <v>0.3208821264</v>
      </c>
      <c r="E180" s="52" t="s">
        <v>137</v>
      </c>
      <c r="F180" s="237" t="s">
        <v>63</v>
      </c>
      <c r="G180" s="2"/>
      <c r="H180" s="2"/>
      <c r="I180" s="2"/>
      <c r="J180" s="74"/>
      <c r="K180" s="74"/>
      <c r="L180" s="74"/>
      <c r="M180" s="74"/>
    </row>
    <row r="181" spans="1:13" ht="19.5">
      <c r="A181" s="208" t="s">
        <v>347</v>
      </c>
      <c r="B181" s="209"/>
      <c r="C181" s="210"/>
      <c r="D181" s="211">
        <f>D75</f>
        <v>298</v>
      </c>
      <c r="E181" s="211" t="s">
        <v>232</v>
      </c>
      <c r="F181" s="237" t="str">
        <f>F75</f>
        <v>Parameterdatei</v>
      </c>
      <c r="G181" s="2"/>
      <c r="H181" s="2"/>
      <c r="I181" s="2"/>
      <c r="J181" s="74"/>
      <c r="K181" s="74"/>
      <c r="L181" s="74"/>
      <c r="M181" s="74"/>
    </row>
    <row r="182" spans="1:13" ht="20.25" thickBot="1">
      <c r="A182" s="232" t="s">
        <v>158</v>
      </c>
      <c r="B182" s="269"/>
      <c r="C182" s="270"/>
      <c r="D182" s="214">
        <f>D180*D181</f>
        <v>95.62287366720001</v>
      </c>
      <c r="E182" s="215" t="s">
        <v>180</v>
      </c>
      <c r="F182" s="216" t="s">
        <v>63</v>
      </c>
      <c r="G182" s="2"/>
      <c r="H182" s="2"/>
      <c r="I182" s="2"/>
      <c r="J182" s="74"/>
      <c r="K182" s="74"/>
      <c r="L182" s="74"/>
      <c r="M182" s="74"/>
    </row>
    <row r="183" spans="1:13" ht="19.5">
      <c r="A183" s="217" t="s">
        <v>214</v>
      </c>
      <c r="B183" s="218"/>
      <c r="C183" s="218"/>
      <c r="D183" s="218"/>
      <c r="E183" s="218"/>
      <c r="F183" s="219"/>
      <c r="G183" s="2"/>
      <c r="H183" s="2"/>
      <c r="I183" s="2"/>
      <c r="J183" s="74"/>
      <c r="K183" s="74"/>
      <c r="L183" s="74"/>
      <c r="M183" s="74"/>
    </row>
    <row r="184" spans="1:13" ht="15.75">
      <c r="A184" s="220" t="s">
        <v>109</v>
      </c>
      <c r="B184" s="428"/>
      <c r="C184" s="429"/>
      <c r="D184" s="221" t="s">
        <v>110</v>
      </c>
      <c r="E184" s="367" t="s">
        <v>111</v>
      </c>
      <c r="F184" s="174" t="s">
        <v>112</v>
      </c>
      <c r="G184" s="2"/>
      <c r="H184" s="2"/>
      <c r="I184" s="2"/>
      <c r="J184" s="74"/>
      <c r="K184" s="74"/>
      <c r="L184" s="74"/>
      <c r="M184" s="74"/>
    </row>
    <row r="185" spans="1:13" ht="19.5">
      <c r="A185" s="208" t="s">
        <v>138</v>
      </c>
      <c r="B185" s="209"/>
      <c r="C185" s="210"/>
      <c r="D185" s="42">
        <f>D163</f>
        <v>9873.6</v>
      </c>
      <c r="E185" s="42" t="s">
        <v>133</v>
      </c>
      <c r="F185" s="80" t="s">
        <v>239</v>
      </c>
      <c r="G185" s="2"/>
      <c r="H185" s="2"/>
      <c r="I185" s="2"/>
      <c r="J185" s="74"/>
      <c r="K185" s="74"/>
      <c r="L185" s="74"/>
      <c r="M185" s="74"/>
    </row>
    <row r="186" spans="1:13" ht="19.5">
      <c r="A186" s="208" t="s">
        <v>146</v>
      </c>
      <c r="B186" s="209"/>
      <c r="C186" s="210"/>
      <c r="D186" s="42">
        <f>D165</f>
        <v>4.9368</v>
      </c>
      <c r="E186" s="52" t="s">
        <v>135</v>
      </c>
      <c r="F186" s="80" t="s">
        <v>239</v>
      </c>
      <c r="G186" s="2"/>
      <c r="H186" s="2"/>
      <c r="I186" s="2"/>
      <c r="J186" s="74"/>
      <c r="K186" s="74"/>
      <c r="L186" s="74"/>
      <c r="M186" s="74"/>
    </row>
    <row r="187" spans="1:13" ht="19.5">
      <c r="A187" s="208" t="s">
        <v>147</v>
      </c>
      <c r="B187" s="209"/>
      <c r="C187" s="210"/>
      <c r="D187" s="42">
        <f>D176</f>
        <v>20.438352000000002</v>
      </c>
      <c r="E187" s="42" t="s">
        <v>143</v>
      </c>
      <c r="F187" s="80" t="s">
        <v>240</v>
      </c>
      <c r="G187" s="2"/>
      <c r="H187" s="74"/>
      <c r="I187" s="2"/>
      <c r="J187" s="74"/>
      <c r="K187" s="74"/>
      <c r="L187" s="74"/>
      <c r="M187" s="74"/>
    </row>
    <row r="188" spans="1:13" ht="15">
      <c r="A188" s="208" t="s">
        <v>148</v>
      </c>
      <c r="B188" s="209"/>
      <c r="C188" s="210"/>
      <c r="D188" s="42">
        <f>D185-D186-D187</f>
        <v>9848.224848000002</v>
      </c>
      <c r="E188" s="42" t="s">
        <v>133</v>
      </c>
      <c r="F188" s="80" t="s">
        <v>63</v>
      </c>
      <c r="G188" s="2"/>
      <c r="H188" s="2"/>
      <c r="I188" s="2"/>
      <c r="J188" s="74"/>
      <c r="K188" s="74"/>
      <c r="L188" s="74"/>
      <c r="M188" s="74"/>
    </row>
    <row r="189" spans="1:13" ht="15">
      <c r="A189" s="199" t="s">
        <v>265</v>
      </c>
      <c r="B189" s="233"/>
      <c r="C189" s="234"/>
      <c r="D189" s="202">
        <f>E8</f>
        <v>5500</v>
      </c>
      <c r="E189" s="238" t="str">
        <f>F8</f>
        <v>t FM</v>
      </c>
      <c r="F189" s="247" t="str">
        <f>F122</f>
        <v>Betrieb</v>
      </c>
      <c r="G189" s="2"/>
      <c r="H189" s="2"/>
      <c r="I189" s="2"/>
      <c r="J189" s="74"/>
      <c r="K189" s="74"/>
      <c r="L189" s="74"/>
      <c r="M189" s="74"/>
    </row>
    <row r="190" spans="1:13" ht="15">
      <c r="A190" s="208" t="s">
        <v>327</v>
      </c>
      <c r="B190" s="209"/>
      <c r="C190" s="210"/>
      <c r="D190" s="106">
        <f>D27</f>
        <v>4.7</v>
      </c>
      <c r="E190" s="42" t="str">
        <f>E27</f>
        <v>kg N/t FM</v>
      </c>
      <c r="F190" s="239" t="str">
        <f>F27</f>
        <v>Betrieb, DüV</v>
      </c>
      <c r="G190" s="2"/>
      <c r="H190" s="2"/>
      <c r="I190" s="8"/>
      <c r="J190" s="31"/>
      <c r="K190" s="31"/>
      <c r="L190" s="31"/>
      <c r="M190" s="31"/>
    </row>
    <row r="191" spans="1:13" ht="15">
      <c r="A191" s="208" t="s">
        <v>149</v>
      </c>
      <c r="B191" s="209"/>
      <c r="C191" s="210"/>
      <c r="D191" s="42">
        <f>D189*D190</f>
        <v>25850</v>
      </c>
      <c r="E191" s="42" t="s">
        <v>133</v>
      </c>
      <c r="F191" s="80" t="s">
        <v>63</v>
      </c>
      <c r="G191" s="19"/>
      <c r="H191" s="2"/>
      <c r="I191" s="2"/>
      <c r="J191" s="74"/>
      <c r="K191" s="74"/>
      <c r="L191" s="74"/>
      <c r="M191" s="74"/>
    </row>
    <row r="192" spans="1:13" s="50" customFormat="1" ht="15">
      <c r="A192" s="208" t="s">
        <v>318</v>
      </c>
      <c r="B192" s="209"/>
      <c r="C192" s="210"/>
      <c r="D192" s="42">
        <f>D188+D191</f>
        <v>35698.224848</v>
      </c>
      <c r="E192" s="42" t="s">
        <v>133</v>
      </c>
      <c r="F192" s="80" t="s">
        <v>63</v>
      </c>
      <c r="G192" s="41"/>
      <c r="H192" s="78"/>
      <c r="I192" s="2"/>
      <c r="J192" s="74"/>
      <c r="K192" s="74"/>
      <c r="L192" s="74"/>
      <c r="M192" s="74"/>
    </row>
    <row r="193" spans="1:13" s="50" customFormat="1" ht="19.5">
      <c r="A193" s="208" t="s">
        <v>351</v>
      </c>
      <c r="B193" s="209"/>
      <c r="C193" s="209"/>
      <c r="D193" s="209"/>
      <c r="E193" s="209"/>
      <c r="F193" s="435"/>
      <c r="G193" s="41"/>
      <c r="H193" s="41"/>
      <c r="I193" s="74"/>
      <c r="J193" s="74"/>
      <c r="K193" s="74"/>
      <c r="L193" s="74"/>
      <c r="M193" s="74"/>
    </row>
    <row r="194" spans="1:13" s="54" customFormat="1" ht="19.5">
      <c r="A194" s="208" t="s">
        <v>306</v>
      </c>
      <c r="B194" s="432"/>
      <c r="C194" s="433"/>
      <c r="D194" s="52">
        <f>$F$10*D85+(1-$F$10)*D86</f>
        <v>0.005</v>
      </c>
      <c r="E194" s="42" t="s">
        <v>99</v>
      </c>
      <c r="F194" s="81" t="s">
        <v>24</v>
      </c>
      <c r="G194" s="53"/>
      <c r="H194" s="53"/>
      <c r="I194" s="74"/>
      <c r="J194" s="74"/>
      <c r="K194" s="74"/>
      <c r="L194" s="74"/>
      <c r="M194" s="74"/>
    </row>
    <row r="195" spans="1:13" s="50" customFormat="1" ht="19.5">
      <c r="A195" s="208" t="s">
        <v>150</v>
      </c>
      <c r="B195" s="209"/>
      <c r="C195" s="210"/>
      <c r="D195" s="42">
        <f>D192*D194</f>
        <v>178.49112424</v>
      </c>
      <c r="E195" s="52" t="s">
        <v>135</v>
      </c>
      <c r="F195" s="80" t="s">
        <v>63</v>
      </c>
      <c r="G195" s="41"/>
      <c r="H195" s="41"/>
      <c r="I195" s="27"/>
      <c r="J195" s="84"/>
      <c r="K195" s="84"/>
      <c r="L195" s="84"/>
      <c r="M195" s="84"/>
    </row>
    <row r="196" spans="1:13" s="50" customFormat="1" ht="19.5">
      <c r="A196" s="248" t="s">
        <v>359</v>
      </c>
      <c r="B196" s="236"/>
      <c r="C196" s="249"/>
      <c r="D196" s="250">
        <f>D72</f>
        <v>1.57</v>
      </c>
      <c r="E196" s="52" t="s">
        <v>87</v>
      </c>
      <c r="F196" s="251" t="str">
        <f>F72</f>
        <v>Parameterdatei</v>
      </c>
      <c r="G196" s="41"/>
      <c r="H196" s="41"/>
      <c r="I196" s="84"/>
      <c r="J196" s="84"/>
      <c r="K196" s="84"/>
      <c r="L196" s="84"/>
      <c r="M196" s="84"/>
    </row>
    <row r="197" spans="1:13" s="50" customFormat="1" ht="19.5">
      <c r="A197" s="208" t="s">
        <v>347</v>
      </c>
      <c r="B197" s="209"/>
      <c r="C197" s="210"/>
      <c r="D197" s="250">
        <f>D75</f>
        <v>298</v>
      </c>
      <c r="E197" s="211" t="s">
        <v>232</v>
      </c>
      <c r="F197" s="252" t="str">
        <f>F75</f>
        <v>Parameterdatei</v>
      </c>
      <c r="G197" s="41"/>
      <c r="H197" s="23"/>
      <c r="I197" s="78"/>
      <c r="J197" s="78"/>
      <c r="K197" s="78"/>
      <c r="L197" s="78"/>
      <c r="M197" s="78"/>
    </row>
    <row r="198" spans="1:13" s="50" customFormat="1" ht="20.25" thickBot="1">
      <c r="A198" s="232" t="s">
        <v>158</v>
      </c>
      <c r="B198" s="269"/>
      <c r="C198" s="270"/>
      <c r="D198" s="214">
        <f>D195*D196*D197</f>
        <v>83508.8573869264</v>
      </c>
      <c r="E198" s="215" t="s">
        <v>180</v>
      </c>
      <c r="F198" s="216" t="s">
        <v>63</v>
      </c>
      <c r="G198" s="41"/>
      <c r="H198" s="55"/>
      <c r="I198" s="56"/>
      <c r="J198" s="11"/>
      <c r="K198" s="78"/>
      <c r="L198" s="78"/>
      <c r="M198" s="78"/>
    </row>
    <row r="199" spans="1:13" ht="19.5">
      <c r="A199" s="217" t="s">
        <v>272</v>
      </c>
      <c r="B199" s="218"/>
      <c r="C199" s="218"/>
      <c r="D199" s="218"/>
      <c r="E199" s="218"/>
      <c r="F199" s="219"/>
      <c r="G199" s="2"/>
      <c r="H199" s="2"/>
      <c r="I199" s="2"/>
      <c r="J199" s="74"/>
      <c r="K199" s="74"/>
      <c r="L199" s="74"/>
      <c r="M199" s="74"/>
    </row>
    <row r="200" spans="1:13" ht="15.75">
      <c r="A200" s="220" t="s">
        <v>109</v>
      </c>
      <c r="B200" s="428"/>
      <c r="C200" s="429"/>
      <c r="D200" s="221" t="s">
        <v>110</v>
      </c>
      <c r="E200" s="367" t="s">
        <v>111</v>
      </c>
      <c r="F200" s="174" t="s">
        <v>112</v>
      </c>
      <c r="G200" s="2"/>
      <c r="H200" s="2"/>
      <c r="I200" s="2"/>
      <c r="J200" s="74"/>
      <c r="K200" s="74"/>
      <c r="L200" s="74"/>
      <c r="M200" s="74"/>
    </row>
    <row r="201" spans="1:13" ht="19.5">
      <c r="A201" s="208" t="s">
        <v>151</v>
      </c>
      <c r="B201" s="209"/>
      <c r="C201" s="210"/>
      <c r="D201" s="106">
        <f>D188</f>
        <v>9848.224848000002</v>
      </c>
      <c r="E201" s="42" t="s">
        <v>133</v>
      </c>
      <c r="F201" s="80" t="s">
        <v>241</v>
      </c>
      <c r="G201" s="2"/>
      <c r="H201" s="2"/>
      <c r="I201" s="74"/>
      <c r="J201" s="74"/>
      <c r="K201" s="74"/>
      <c r="L201" s="74"/>
      <c r="M201" s="74"/>
    </row>
    <row r="202" spans="1:13" ht="19.5">
      <c r="A202" s="208" t="s">
        <v>152</v>
      </c>
      <c r="B202" s="209"/>
      <c r="C202" s="210"/>
      <c r="D202" s="106">
        <f>D191</f>
        <v>25850</v>
      </c>
      <c r="E202" s="42" t="s">
        <v>133</v>
      </c>
      <c r="F202" s="80" t="s">
        <v>241</v>
      </c>
      <c r="G202" s="41"/>
      <c r="H202" s="41"/>
      <c r="I202" s="74"/>
      <c r="J202" s="74"/>
      <c r="K202" s="74"/>
      <c r="L202" s="74"/>
      <c r="M202" s="74"/>
    </row>
    <row r="203" spans="1:13" ht="15">
      <c r="A203" s="208" t="s">
        <v>153</v>
      </c>
      <c r="B203" s="209"/>
      <c r="C203" s="210"/>
      <c r="D203" s="106">
        <f>D201+D202</f>
        <v>35698.224848</v>
      </c>
      <c r="E203" s="42" t="s">
        <v>133</v>
      </c>
      <c r="F203" s="80" t="s">
        <v>63</v>
      </c>
      <c r="G203" s="57"/>
      <c r="H203" s="74"/>
      <c r="I203" s="74"/>
      <c r="J203" s="74"/>
      <c r="K203" s="74"/>
      <c r="L203" s="74"/>
      <c r="M203" s="74"/>
    </row>
    <row r="204" spans="1:13" s="28" customFormat="1" ht="15">
      <c r="A204" s="208" t="s">
        <v>328</v>
      </c>
      <c r="B204" s="209"/>
      <c r="C204" s="210"/>
      <c r="D204" s="42">
        <f>D84</f>
        <v>0.6</v>
      </c>
      <c r="E204" s="42" t="s">
        <v>154</v>
      </c>
      <c r="F204" s="80" t="s">
        <v>24</v>
      </c>
      <c r="G204" s="9"/>
      <c r="H204" s="74"/>
      <c r="I204" s="84"/>
      <c r="J204" s="84"/>
      <c r="K204" s="84"/>
      <c r="L204" s="84"/>
      <c r="M204" s="84"/>
    </row>
    <row r="205" spans="1:13" ht="15">
      <c r="A205" s="208" t="s">
        <v>155</v>
      </c>
      <c r="B205" s="209"/>
      <c r="C205" s="210"/>
      <c r="D205" s="106">
        <f>D203*D204</f>
        <v>21418.934908799998</v>
      </c>
      <c r="E205" s="42" t="s">
        <v>140</v>
      </c>
      <c r="F205" s="80" t="s">
        <v>63</v>
      </c>
      <c r="G205" s="9"/>
      <c r="H205" s="9"/>
      <c r="I205" s="9"/>
      <c r="J205" s="9"/>
      <c r="K205" s="74"/>
      <c r="L205" s="74"/>
      <c r="M205" s="74"/>
    </row>
    <row r="206" spans="1:13" ht="19.5">
      <c r="A206" s="208" t="s">
        <v>352</v>
      </c>
      <c r="B206" s="209"/>
      <c r="C206" s="209"/>
      <c r="D206" s="209"/>
      <c r="E206" s="209"/>
      <c r="F206" s="435"/>
      <c r="G206" s="74"/>
      <c r="H206" s="74"/>
      <c r="I206" s="74"/>
      <c r="J206" s="74"/>
      <c r="K206" s="74"/>
      <c r="L206" s="74"/>
      <c r="M206" s="74"/>
    </row>
    <row r="207" spans="1:13" s="28" customFormat="1" ht="19.5" customHeight="1">
      <c r="A207" s="208" t="s">
        <v>307</v>
      </c>
      <c r="B207" s="432"/>
      <c r="C207" s="433"/>
      <c r="D207" s="52">
        <f>$F$10*D88+(1-$F$10)*D89</f>
        <v>0.045</v>
      </c>
      <c r="E207" s="42" t="s">
        <v>90</v>
      </c>
      <c r="F207" s="80" t="s">
        <v>63</v>
      </c>
      <c r="G207" s="84"/>
      <c r="H207" s="84"/>
      <c r="I207" s="84"/>
      <c r="J207" s="84"/>
      <c r="K207" s="84"/>
      <c r="L207" s="84"/>
      <c r="M207" s="84"/>
    </row>
    <row r="208" spans="1:13" ht="19.5">
      <c r="A208" s="208" t="s">
        <v>156</v>
      </c>
      <c r="B208" s="209"/>
      <c r="C208" s="210"/>
      <c r="D208" s="106">
        <f>D205*D207</f>
        <v>963.8520708959999</v>
      </c>
      <c r="E208" s="42" t="s">
        <v>143</v>
      </c>
      <c r="F208" s="80" t="s">
        <v>63</v>
      </c>
      <c r="G208" s="2"/>
      <c r="H208" s="74"/>
      <c r="I208" s="74"/>
      <c r="J208" s="74"/>
      <c r="K208" s="74"/>
      <c r="L208" s="74"/>
      <c r="M208" s="74"/>
    </row>
    <row r="209" spans="1:13" ht="19.5">
      <c r="A209" s="208" t="s">
        <v>353</v>
      </c>
      <c r="B209" s="209"/>
      <c r="C209" s="210"/>
      <c r="D209" s="42">
        <f>D79</f>
        <v>0.01</v>
      </c>
      <c r="E209" s="42" t="s">
        <v>92</v>
      </c>
      <c r="F209" s="80" t="str">
        <f>F110</f>
        <v>KTBL (2015)</v>
      </c>
      <c r="G209" s="2"/>
      <c r="H209" s="74"/>
      <c r="I209" s="74"/>
      <c r="J209" s="74"/>
      <c r="K209" s="74"/>
      <c r="L209" s="74"/>
      <c r="M209" s="74"/>
    </row>
    <row r="210" spans="1:13" ht="19.5">
      <c r="A210" s="208" t="s">
        <v>144</v>
      </c>
      <c r="B210" s="209"/>
      <c r="C210" s="210"/>
      <c r="D210" s="52">
        <f>D208*D209</f>
        <v>9.63852070896</v>
      </c>
      <c r="E210" s="52" t="s">
        <v>135</v>
      </c>
      <c r="F210" s="80" t="s">
        <v>63</v>
      </c>
      <c r="G210" s="2"/>
      <c r="H210" s="74"/>
      <c r="I210" s="74"/>
      <c r="J210" s="74"/>
      <c r="K210" s="74"/>
      <c r="L210" s="74"/>
      <c r="M210" s="74"/>
    </row>
    <row r="211" spans="1:13" ht="19.5">
      <c r="A211" s="208" t="s">
        <v>359</v>
      </c>
      <c r="B211" s="209"/>
      <c r="C211" s="210"/>
      <c r="D211" s="42">
        <f>D72</f>
        <v>1.57</v>
      </c>
      <c r="E211" s="52" t="s">
        <v>87</v>
      </c>
      <c r="F211" s="80" t="str">
        <f>F72</f>
        <v>Parameterdatei</v>
      </c>
      <c r="G211" s="2"/>
      <c r="H211" s="2"/>
      <c r="I211" s="2"/>
      <c r="J211" s="74"/>
      <c r="K211" s="74"/>
      <c r="L211" s="74"/>
      <c r="M211" s="74"/>
    </row>
    <row r="212" spans="1:9" ht="19.5">
      <c r="A212" s="208" t="s">
        <v>157</v>
      </c>
      <c r="B212" s="209"/>
      <c r="C212" s="210"/>
      <c r="D212" s="106">
        <f>D210*D211</f>
        <v>15.132477513067201</v>
      </c>
      <c r="E212" s="52" t="s">
        <v>137</v>
      </c>
      <c r="F212" s="237" t="s">
        <v>63</v>
      </c>
      <c r="G212" s="2"/>
      <c r="H212" s="2"/>
      <c r="I212" s="2"/>
    </row>
    <row r="213" spans="1:9" ht="19.5">
      <c r="A213" s="379" t="s">
        <v>347</v>
      </c>
      <c r="B213" s="380"/>
      <c r="C213" s="381"/>
      <c r="D213" s="211">
        <f>D75</f>
        <v>298</v>
      </c>
      <c r="E213" s="211" t="s">
        <v>232</v>
      </c>
      <c r="F213" s="237" t="str">
        <f>F75</f>
        <v>Parameterdatei</v>
      </c>
      <c r="G213" s="2"/>
      <c r="H213" s="2"/>
      <c r="I213" s="2"/>
    </row>
    <row r="214" spans="1:9" ht="20.25" thickBot="1">
      <c r="A214" s="112" t="s">
        <v>158</v>
      </c>
      <c r="B214" s="436"/>
      <c r="C214" s="437"/>
      <c r="D214" s="214">
        <f>D212*D213</f>
        <v>4509.478298894026</v>
      </c>
      <c r="E214" s="215" t="s">
        <v>180</v>
      </c>
      <c r="F214" s="216" t="s">
        <v>63</v>
      </c>
      <c r="G214" s="2"/>
      <c r="I214" s="2"/>
    </row>
    <row r="215" spans="1:13" ht="19.5">
      <c r="A215" s="217" t="s">
        <v>281</v>
      </c>
      <c r="B215" s="218"/>
      <c r="C215" s="218"/>
      <c r="D215" s="218"/>
      <c r="E215" s="218"/>
      <c r="F215" s="219"/>
      <c r="G215" s="2"/>
      <c r="H215" s="41"/>
      <c r="I215" s="2"/>
      <c r="J215" s="74"/>
      <c r="K215" s="74"/>
      <c r="L215" s="74"/>
      <c r="M215" s="74"/>
    </row>
    <row r="216" spans="1:13" ht="15.75">
      <c r="A216" s="220" t="s">
        <v>109</v>
      </c>
      <c r="B216" s="428"/>
      <c r="C216" s="429"/>
      <c r="D216" s="221" t="s">
        <v>110</v>
      </c>
      <c r="E216" s="367" t="s">
        <v>111</v>
      </c>
      <c r="F216" s="174" t="s">
        <v>112</v>
      </c>
      <c r="G216" s="2"/>
      <c r="H216" s="41"/>
      <c r="I216" s="2"/>
      <c r="J216" s="74"/>
      <c r="K216" s="74"/>
      <c r="L216" s="74"/>
      <c r="M216" s="74"/>
    </row>
    <row r="217" spans="1:13" ht="15">
      <c r="A217" s="379" t="s">
        <v>217</v>
      </c>
      <c r="B217" s="380"/>
      <c r="C217" s="381"/>
      <c r="D217" s="253">
        <f>D163+D191-D165-D176-D195-D208</f>
        <v>34555.881652864</v>
      </c>
      <c r="E217" s="238" t="s">
        <v>133</v>
      </c>
      <c r="F217" s="58" t="s">
        <v>63</v>
      </c>
      <c r="I217" s="2"/>
      <c r="J217" s="74"/>
      <c r="K217" s="74"/>
      <c r="L217" s="74"/>
      <c r="M217" s="74"/>
    </row>
    <row r="218" spans="1:13" ht="15">
      <c r="A218" s="371" t="s">
        <v>329</v>
      </c>
      <c r="B218" s="372"/>
      <c r="C218" s="373"/>
      <c r="D218" s="204">
        <f>D191/(D188+D191)*100</f>
        <v>72.41256423832584</v>
      </c>
      <c r="E218" s="238" t="s">
        <v>55</v>
      </c>
      <c r="F218" s="58" t="s">
        <v>63</v>
      </c>
      <c r="G218" s="1"/>
      <c r="H218" s="1"/>
      <c r="I218" s="23"/>
      <c r="J218" s="74"/>
      <c r="K218" s="74"/>
      <c r="L218" s="74"/>
      <c r="M218" s="74"/>
    </row>
    <row r="219" spans="1:13" ht="15">
      <c r="A219" s="371" t="s">
        <v>330</v>
      </c>
      <c r="B219" s="372"/>
      <c r="C219" s="373"/>
      <c r="D219" s="254">
        <f>(1-D43)*100</f>
        <v>30.000000000000004</v>
      </c>
      <c r="E219" s="238" t="s">
        <v>55</v>
      </c>
      <c r="F219" s="58" t="s">
        <v>63</v>
      </c>
      <c r="G219" s="1"/>
      <c r="H219" s="41"/>
      <c r="I219" s="2"/>
      <c r="J219" s="74"/>
      <c r="K219" s="74"/>
      <c r="L219" s="74"/>
      <c r="M219" s="74"/>
    </row>
    <row r="220" spans="1:13" ht="19.5">
      <c r="A220" s="371" t="s">
        <v>354</v>
      </c>
      <c r="B220" s="372"/>
      <c r="C220" s="409"/>
      <c r="D220" s="88">
        <f>D87</f>
        <v>0.01225</v>
      </c>
      <c r="E220" s="40" t="s">
        <v>101</v>
      </c>
      <c r="F220" s="58" t="s">
        <v>24</v>
      </c>
      <c r="G220" s="2"/>
      <c r="H220" s="41"/>
      <c r="I220" s="74"/>
      <c r="J220" s="74"/>
      <c r="K220" s="74"/>
      <c r="L220" s="74"/>
      <c r="M220" s="74"/>
    </row>
    <row r="221" spans="1:13" ht="19.5">
      <c r="A221" s="371" t="s">
        <v>282</v>
      </c>
      <c r="B221" s="372"/>
      <c r="C221" s="409"/>
      <c r="D221" s="38">
        <f>D217*D218%*D219%*D220</f>
        <v>91.95879000000002</v>
      </c>
      <c r="E221" s="40" t="s">
        <v>135</v>
      </c>
      <c r="F221" s="58" t="s">
        <v>63</v>
      </c>
      <c r="G221" s="41"/>
      <c r="H221" s="41"/>
      <c r="I221" s="74"/>
      <c r="J221" s="74"/>
      <c r="K221" s="74"/>
      <c r="L221" s="74"/>
      <c r="M221" s="74"/>
    </row>
    <row r="222" spans="1:13" ht="19.5">
      <c r="A222" s="371" t="s">
        <v>331</v>
      </c>
      <c r="B222" s="372"/>
      <c r="C222" s="409"/>
      <c r="D222" s="38">
        <f>D72</f>
        <v>1.57</v>
      </c>
      <c r="E222" s="40" t="s">
        <v>87</v>
      </c>
      <c r="F222" s="58" t="s">
        <v>24</v>
      </c>
      <c r="G222" s="57"/>
      <c r="H222" s="41"/>
      <c r="I222" s="74"/>
      <c r="J222" s="74"/>
      <c r="K222" s="74"/>
      <c r="L222" s="74"/>
      <c r="M222" s="74"/>
    </row>
    <row r="223" spans="1:13" s="28" customFormat="1" ht="19.5">
      <c r="A223" s="417" t="s">
        <v>347</v>
      </c>
      <c r="B223" s="418"/>
      <c r="C223" s="419"/>
      <c r="D223" s="105">
        <f>D75</f>
        <v>298</v>
      </c>
      <c r="E223" s="40" t="s">
        <v>232</v>
      </c>
      <c r="F223" s="58" t="s">
        <v>24</v>
      </c>
      <c r="G223" s="9"/>
      <c r="H223" s="78"/>
      <c r="I223" s="84"/>
      <c r="J223" s="84"/>
      <c r="K223" s="84"/>
      <c r="L223" s="84"/>
      <c r="M223" s="84"/>
    </row>
    <row r="224" spans="1:9" ht="20.25" thickBot="1">
      <c r="A224" s="378" t="s">
        <v>269</v>
      </c>
      <c r="B224" s="438"/>
      <c r="C224" s="439"/>
      <c r="D224" s="104">
        <f>D221*D222*D223</f>
        <v>43023.839489400016</v>
      </c>
      <c r="E224" s="215" t="s">
        <v>180</v>
      </c>
      <c r="F224" s="59" t="s">
        <v>63</v>
      </c>
      <c r="G224" s="2"/>
      <c r="H224" s="78"/>
      <c r="I224" s="2"/>
    </row>
    <row r="225" spans="1:9" ht="15">
      <c r="A225" s="255"/>
      <c r="B225" s="256"/>
      <c r="C225" s="257"/>
      <c r="D225" s="258"/>
      <c r="E225" s="258"/>
      <c r="F225" s="259"/>
      <c r="G225" s="2"/>
      <c r="H225" s="41"/>
      <c r="I225" s="2"/>
    </row>
    <row r="226" spans="1:9" ht="16.5" thickBot="1">
      <c r="A226" s="260" t="s">
        <v>378</v>
      </c>
      <c r="B226" s="84"/>
      <c r="C226" s="84"/>
      <c r="D226" s="84"/>
      <c r="E226" s="84"/>
      <c r="F226" s="84"/>
      <c r="G226" s="2"/>
      <c r="H226" s="2"/>
      <c r="I226" s="2"/>
    </row>
    <row r="227" spans="1:9" ht="19.5">
      <c r="A227" s="261" t="s">
        <v>263</v>
      </c>
      <c r="B227" s="262"/>
      <c r="C227" s="262"/>
      <c r="D227" s="262"/>
      <c r="E227" s="262"/>
      <c r="F227" s="263"/>
      <c r="G227" s="2"/>
      <c r="H227" s="2"/>
      <c r="I227" s="2"/>
    </row>
    <row r="228" spans="1:9" ht="15.75">
      <c r="A228" s="155" t="s">
        <v>109</v>
      </c>
      <c r="B228" s="405"/>
      <c r="C228" s="406"/>
      <c r="D228" s="221" t="s">
        <v>110</v>
      </c>
      <c r="E228" s="367" t="s">
        <v>111</v>
      </c>
      <c r="F228" s="174" t="s">
        <v>112</v>
      </c>
      <c r="G228" s="2"/>
      <c r="H228" s="2"/>
      <c r="I228" s="2"/>
    </row>
    <row r="229" spans="1:9" ht="15">
      <c r="A229" s="110" t="s">
        <v>16</v>
      </c>
      <c r="B229" s="407"/>
      <c r="C229" s="408"/>
      <c r="D229" s="105">
        <f>E19</f>
        <v>1900</v>
      </c>
      <c r="E229" s="40" t="s">
        <v>15</v>
      </c>
      <c r="F229" s="58" t="s">
        <v>21</v>
      </c>
      <c r="G229" s="4"/>
      <c r="H229" s="2"/>
      <c r="I229" s="2"/>
    </row>
    <row r="230" spans="1:9" ht="19.5">
      <c r="A230" s="111" t="s">
        <v>363</v>
      </c>
      <c r="B230" s="440"/>
      <c r="C230" s="441"/>
      <c r="D230" s="38">
        <v>0.885</v>
      </c>
      <c r="E230" s="159" t="s">
        <v>231</v>
      </c>
      <c r="F230" s="58" t="s">
        <v>24</v>
      </c>
      <c r="G230" s="2"/>
      <c r="H230" s="2"/>
      <c r="I230" s="2"/>
    </row>
    <row r="231" spans="1:9" ht="20.25" thickBot="1">
      <c r="A231" s="112" t="s">
        <v>158</v>
      </c>
      <c r="B231" s="436"/>
      <c r="C231" s="442"/>
      <c r="D231" s="104">
        <f>D229*D230</f>
        <v>1681.5</v>
      </c>
      <c r="E231" s="215" t="s">
        <v>180</v>
      </c>
      <c r="F231" s="59" t="s">
        <v>63</v>
      </c>
      <c r="G231" s="2"/>
      <c r="H231" s="2"/>
      <c r="I231" s="2"/>
    </row>
    <row r="232" spans="1:9" ht="19.5">
      <c r="A232" s="261" t="s">
        <v>264</v>
      </c>
      <c r="B232" s="262"/>
      <c r="C232" s="262"/>
      <c r="D232" s="262"/>
      <c r="E232" s="262"/>
      <c r="F232" s="263"/>
      <c r="G232" s="2"/>
      <c r="H232" s="2"/>
      <c r="I232" s="2"/>
    </row>
    <row r="233" spans="1:9" ht="15.75">
      <c r="A233" s="155" t="s">
        <v>109</v>
      </c>
      <c r="B233" s="405"/>
      <c r="C233" s="406"/>
      <c r="D233" s="221" t="s">
        <v>110</v>
      </c>
      <c r="E233" s="367" t="s">
        <v>111</v>
      </c>
      <c r="F233" s="174" t="s">
        <v>112</v>
      </c>
      <c r="G233" s="2"/>
      <c r="H233" s="2"/>
      <c r="I233" s="2"/>
    </row>
    <row r="234" spans="1:9" ht="19.5">
      <c r="A234" s="264" t="s">
        <v>200</v>
      </c>
      <c r="B234" s="443"/>
      <c r="C234" s="444"/>
      <c r="D234" s="265">
        <f>$E$14</f>
        <v>2500000</v>
      </c>
      <c r="E234" s="266" t="s">
        <v>11</v>
      </c>
      <c r="F234" s="267" t="s">
        <v>236</v>
      </c>
      <c r="G234" s="2"/>
      <c r="H234" s="2"/>
      <c r="I234" s="2"/>
    </row>
    <row r="235" spans="1:9" ht="19.5">
      <c r="A235" s="264" t="s">
        <v>364</v>
      </c>
      <c r="B235" s="443"/>
      <c r="C235" s="444"/>
      <c r="D235" s="266">
        <f>$D$98</f>
        <v>0.015</v>
      </c>
      <c r="E235" s="266" t="s">
        <v>225</v>
      </c>
      <c r="F235" s="268" t="s">
        <v>24</v>
      </c>
      <c r="G235" s="2"/>
      <c r="H235" s="2"/>
      <c r="I235" s="2"/>
    </row>
    <row r="236" spans="1:9" ht="20.25" thickBot="1">
      <c r="A236" s="232" t="s">
        <v>158</v>
      </c>
      <c r="B236" s="269"/>
      <c r="C236" s="270"/>
      <c r="D236" s="271">
        <f>D234*D235</f>
        <v>37500</v>
      </c>
      <c r="E236" s="215" t="s">
        <v>180</v>
      </c>
      <c r="F236" s="272" t="s">
        <v>63</v>
      </c>
      <c r="G236" s="2"/>
      <c r="H236" s="2"/>
      <c r="I236" s="2"/>
    </row>
    <row r="237" spans="1:9" ht="19.5">
      <c r="A237" s="261" t="s">
        <v>266</v>
      </c>
      <c r="B237" s="262"/>
      <c r="C237" s="262"/>
      <c r="D237" s="262"/>
      <c r="E237" s="262"/>
      <c r="F237" s="263"/>
      <c r="G237" s="2"/>
      <c r="H237" s="2"/>
      <c r="I237" s="2"/>
    </row>
    <row r="238" spans="1:9" ht="15.75">
      <c r="A238" s="273" t="s">
        <v>159</v>
      </c>
      <c r="B238" s="445"/>
      <c r="C238" s="446"/>
      <c r="D238" s="221" t="s">
        <v>110</v>
      </c>
      <c r="E238" s="367" t="s">
        <v>111</v>
      </c>
      <c r="F238" s="174" t="s">
        <v>112</v>
      </c>
      <c r="G238" s="2"/>
      <c r="H238" s="2"/>
      <c r="I238" s="2"/>
    </row>
    <row r="239" spans="1:9" ht="19.5">
      <c r="A239" s="155" t="s">
        <v>160</v>
      </c>
      <c r="B239" s="405"/>
      <c r="C239" s="447"/>
      <c r="D239" s="274">
        <f>E17</f>
        <v>190000</v>
      </c>
      <c r="E239" s="275" t="s">
        <v>11</v>
      </c>
      <c r="F239" s="276" t="s">
        <v>21</v>
      </c>
      <c r="G239" s="2"/>
      <c r="H239" s="2"/>
      <c r="I239" s="2"/>
    </row>
    <row r="240" spans="1:9" ht="19.5">
      <c r="A240" s="277" t="s">
        <v>365</v>
      </c>
      <c r="B240" s="448"/>
      <c r="C240" s="449"/>
      <c r="D240" s="280">
        <f>D95</f>
        <v>0.474</v>
      </c>
      <c r="E240" s="281" t="s">
        <v>235</v>
      </c>
      <c r="F240" s="276" t="s">
        <v>24</v>
      </c>
      <c r="G240" s="2"/>
      <c r="H240" s="2"/>
      <c r="I240" s="2"/>
    </row>
    <row r="241" spans="1:9" ht="19.5">
      <c r="A241" s="282" t="s">
        <v>158</v>
      </c>
      <c r="B241" s="283"/>
      <c r="C241" s="284"/>
      <c r="D241" s="285">
        <f>D239*D240</f>
        <v>90060</v>
      </c>
      <c r="E241" s="250" t="s">
        <v>180</v>
      </c>
      <c r="F241" s="286" t="s">
        <v>63</v>
      </c>
      <c r="G241" s="2"/>
      <c r="H241" s="2"/>
      <c r="I241" s="2"/>
    </row>
    <row r="242" spans="1:9" ht="15.75">
      <c r="A242" s="450" t="s">
        <v>161</v>
      </c>
      <c r="B242" s="451"/>
      <c r="C242" s="452"/>
      <c r="D242" s="221" t="s">
        <v>110</v>
      </c>
      <c r="E242" s="368" t="s">
        <v>111</v>
      </c>
      <c r="F242" s="174" t="s">
        <v>112</v>
      </c>
      <c r="G242" s="2"/>
      <c r="H242" s="2"/>
      <c r="I242" s="2"/>
    </row>
    <row r="243" spans="1:9" ht="15">
      <c r="A243" s="155" t="s">
        <v>17</v>
      </c>
      <c r="B243" s="405"/>
      <c r="C243" s="447"/>
      <c r="D243" s="274">
        <f>E20</f>
        <v>27650</v>
      </c>
      <c r="E243" s="275" t="s">
        <v>15</v>
      </c>
      <c r="F243" s="276" t="s">
        <v>21</v>
      </c>
      <c r="G243" s="4"/>
      <c r="H243" s="60"/>
      <c r="I243" s="2"/>
    </row>
    <row r="244" spans="1:9" ht="19.5">
      <c r="A244" s="277" t="s">
        <v>366</v>
      </c>
      <c r="B244" s="448"/>
      <c r="C244" s="449"/>
      <c r="D244" s="280">
        <f>D96</f>
        <v>0.936</v>
      </c>
      <c r="E244" s="250" t="s">
        <v>231</v>
      </c>
      <c r="F244" s="276" t="s">
        <v>24</v>
      </c>
      <c r="G244" s="2"/>
      <c r="H244" s="2"/>
      <c r="I244" s="2"/>
    </row>
    <row r="245" spans="1:9" ht="19.5">
      <c r="A245" s="282" t="s">
        <v>158</v>
      </c>
      <c r="B245" s="283"/>
      <c r="C245" s="284"/>
      <c r="D245" s="285">
        <f>D243*D244</f>
        <v>25880.4</v>
      </c>
      <c r="E245" s="287" t="s">
        <v>180</v>
      </c>
      <c r="F245" s="288" t="s">
        <v>63</v>
      </c>
      <c r="G245" s="2"/>
      <c r="H245" s="2"/>
      <c r="I245" s="2"/>
    </row>
    <row r="246" spans="1:9" ht="15.75">
      <c r="A246" s="450" t="s">
        <v>162</v>
      </c>
      <c r="B246" s="451"/>
      <c r="C246" s="452"/>
      <c r="D246" s="221" t="s">
        <v>110</v>
      </c>
      <c r="E246" s="367" t="s">
        <v>111</v>
      </c>
      <c r="F246" s="174" t="s">
        <v>112</v>
      </c>
      <c r="G246" s="2"/>
      <c r="H246" s="2"/>
      <c r="I246" s="2"/>
    </row>
    <row r="247" spans="1:9" ht="15">
      <c r="A247" s="155" t="s">
        <v>163</v>
      </c>
      <c r="B247" s="405"/>
      <c r="C247" s="447"/>
      <c r="D247" s="274">
        <v>1900</v>
      </c>
      <c r="E247" s="275" t="s">
        <v>15</v>
      </c>
      <c r="F247" s="276" t="s">
        <v>21</v>
      </c>
      <c r="G247" s="2"/>
      <c r="H247" s="2"/>
      <c r="I247" s="2"/>
    </row>
    <row r="248" spans="1:9" ht="19.5">
      <c r="A248" s="277" t="s">
        <v>367</v>
      </c>
      <c r="B248" s="448"/>
      <c r="C248" s="449"/>
      <c r="D248" s="289">
        <f>D254</f>
        <v>3.01</v>
      </c>
      <c r="E248" s="250" t="s">
        <v>231</v>
      </c>
      <c r="F248" s="276" t="s">
        <v>24</v>
      </c>
      <c r="G248" s="2"/>
      <c r="H248" s="2"/>
      <c r="I248" s="2"/>
    </row>
    <row r="249" spans="1:9" ht="19.5">
      <c r="A249" s="282" t="s">
        <v>158</v>
      </c>
      <c r="B249" s="283"/>
      <c r="C249" s="284"/>
      <c r="D249" s="290">
        <f>D247*D248</f>
        <v>5719</v>
      </c>
      <c r="E249" s="287" t="s">
        <v>180</v>
      </c>
      <c r="F249" s="288" t="s">
        <v>63</v>
      </c>
      <c r="G249" s="2"/>
      <c r="H249" s="2"/>
      <c r="I249" s="2"/>
    </row>
    <row r="250" spans="1:9" ht="20.25" thickBot="1">
      <c r="A250" s="291" t="s">
        <v>164</v>
      </c>
      <c r="B250" s="292"/>
      <c r="C250" s="293"/>
      <c r="D250" s="294">
        <f>D241+D245+D249</f>
        <v>121659.4</v>
      </c>
      <c r="E250" s="215" t="s">
        <v>180</v>
      </c>
      <c r="F250" s="295" t="s">
        <v>63</v>
      </c>
      <c r="G250" s="2"/>
      <c r="H250" s="2"/>
      <c r="I250" s="2"/>
    </row>
    <row r="251" spans="1:9" ht="19.5">
      <c r="A251" s="261" t="s">
        <v>273</v>
      </c>
      <c r="B251" s="453"/>
      <c r="C251" s="453"/>
      <c r="D251" s="453"/>
      <c r="E251" s="453"/>
      <c r="F251" s="454"/>
      <c r="G251" s="2"/>
      <c r="H251" s="2"/>
      <c r="I251" s="2"/>
    </row>
    <row r="252" spans="1:9" ht="15.75">
      <c r="A252" s="273" t="s">
        <v>165</v>
      </c>
      <c r="B252" s="445"/>
      <c r="C252" s="446"/>
      <c r="D252" s="221" t="s">
        <v>110</v>
      </c>
      <c r="E252" s="367" t="s">
        <v>111</v>
      </c>
      <c r="F252" s="174" t="s">
        <v>112</v>
      </c>
      <c r="G252" s="2"/>
      <c r="H252" s="2"/>
      <c r="I252" s="2"/>
    </row>
    <row r="253" spans="1:9" ht="15">
      <c r="A253" s="155" t="s">
        <v>14</v>
      </c>
      <c r="B253" s="405"/>
      <c r="C253" s="447"/>
      <c r="D253" s="274">
        <v>1200</v>
      </c>
      <c r="E253" s="275" t="s">
        <v>15</v>
      </c>
      <c r="F253" s="276" t="s">
        <v>21</v>
      </c>
      <c r="G253" s="2"/>
      <c r="H253" s="2"/>
      <c r="I253" s="2"/>
    </row>
    <row r="254" spans="1:9" ht="19.5">
      <c r="A254" s="277" t="s">
        <v>368</v>
      </c>
      <c r="B254" s="448"/>
      <c r="C254" s="449"/>
      <c r="D254" s="289">
        <f>D97</f>
        <v>3.01</v>
      </c>
      <c r="E254" s="42" t="s">
        <v>231</v>
      </c>
      <c r="F254" s="276" t="s">
        <v>24</v>
      </c>
      <c r="G254" s="2"/>
      <c r="H254" s="2"/>
      <c r="I254" s="2"/>
    </row>
    <row r="255" spans="1:9" ht="20.25" thickBot="1">
      <c r="A255" s="232" t="s">
        <v>158</v>
      </c>
      <c r="B255" s="269"/>
      <c r="C255" s="270"/>
      <c r="D255" s="294">
        <f>D253*D254</f>
        <v>3611.9999999999995</v>
      </c>
      <c r="E255" s="298" t="s">
        <v>180</v>
      </c>
      <c r="F255" s="299" t="s">
        <v>63</v>
      </c>
      <c r="G255" s="2"/>
      <c r="H255" s="2"/>
      <c r="I255" s="2"/>
    </row>
    <row r="256" spans="1:9" s="50" customFormat="1" ht="19.5">
      <c r="A256" s="217" t="s">
        <v>274</v>
      </c>
      <c r="B256" s="218"/>
      <c r="C256" s="218"/>
      <c r="D256" s="218"/>
      <c r="E256" s="218"/>
      <c r="F256" s="219"/>
      <c r="G256" s="61"/>
      <c r="H256" s="41"/>
      <c r="I256" s="41"/>
    </row>
    <row r="257" spans="1:9" s="50" customFormat="1" ht="15.75">
      <c r="A257" s="376" t="s">
        <v>166</v>
      </c>
      <c r="B257" s="377"/>
      <c r="C257" s="377"/>
      <c r="D257" s="377"/>
      <c r="E257" s="377"/>
      <c r="F257" s="398"/>
      <c r="G257" s="61"/>
      <c r="H257" s="41"/>
      <c r="I257" s="41"/>
    </row>
    <row r="258" spans="1:9" s="50" customFormat="1" ht="15.75">
      <c r="A258" s="302" t="s">
        <v>167</v>
      </c>
      <c r="B258" s="455"/>
      <c r="C258" s="456"/>
      <c r="D258" s="221" t="s">
        <v>110</v>
      </c>
      <c r="E258" s="367" t="s">
        <v>111</v>
      </c>
      <c r="F258" s="174" t="s">
        <v>112</v>
      </c>
      <c r="G258" s="41"/>
      <c r="H258" s="41"/>
      <c r="I258" s="41"/>
    </row>
    <row r="259" spans="1:9" s="47" customFormat="1" ht="15">
      <c r="A259" s="208" t="s">
        <v>168</v>
      </c>
      <c r="B259" s="209"/>
      <c r="C259" s="210"/>
      <c r="D259" s="106">
        <f>D36*E7</f>
        <v>9873.6</v>
      </c>
      <c r="E259" s="52" t="s">
        <v>133</v>
      </c>
      <c r="F259" s="80" t="s">
        <v>21</v>
      </c>
      <c r="G259" s="62"/>
      <c r="H259" s="62"/>
      <c r="I259" s="62"/>
    </row>
    <row r="260" spans="1:9" s="47" customFormat="1" ht="15">
      <c r="A260" s="208" t="s">
        <v>332</v>
      </c>
      <c r="B260" s="209"/>
      <c r="C260" s="210"/>
      <c r="D260" s="42">
        <f>D37</f>
        <v>0.7</v>
      </c>
      <c r="E260" s="42" t="str">
        <f>E37</f>
        <v>kg N-MDÄ/kg N</v>
      </c>
      <c r="F260" s="240" t="s">
        <v>24</v>
      </c>
      <c r="G260" s="62"/>
      <c r="H260" s="62"/>
      <c r="I260" s="62"/>
    </row>
    <row r="261" spans="1:9" s="47" customFormat="1" ht="15">
      <c r="A261" s="208" t="s">
        <v>361</v>
      </c>
      <c r="B261" s="209"/>
      <c r="C261" s="210"/>
      <c r="D261" s="106">
        <f>D259*D260</f>
        <v>6911.5199999999995</v>
      </c>
      <c r="E261" s="42" t="s">
        <v>169</v>
      </c>
      <c r="F261" s="80" t="s">
        <v>63</v>
      </c>
      <c r="G261" s="62"/>
      <c r="H261" s="62"/>
      <c r="I261" s="62"/>
    </row>
    <row r="262" spans="1:9" s="50" customFormat="1" ht="19.5">
      <c r="A262" s="208" t="s">
        <v>369</v>
      </c>
      <c r="B262" s="209"/>
      <c r="C262" s="210"/>
      <c r="D262" s="42">
        <f>D90</f>
        <v>3.4</v>
      </c>
      <c r="E262" s="52" t="s">
        <v>221</v>
      </c>
      <c r="F262" s="80" t="s">
        <v>24</v>
      </c>
      <c r="G262" s="41"/>
      <c r="H262" s="41"/>
      <c r="I262" s="41"/>
    </row>
    <row r="263" spans="1:9" s="47" customFormat="1" ht="19.5">
      <c r="A263" s="282" t="s">
        <v>158</v>
      </c>
      <c r="B263" s="283"/>
      <c r="C263" s="284"/>
      <c r="D263" s="300">
        <f>D261*D262</f>
        <v>23499.167999999998</v>
      </c>
      <c r="E263" s="287" t="s">
        <v>180</v>
      </c>
      <c r="F263" s="301" t="s">
        <v>63</v>
      </c>
      <c r="G263" s="62"/>
      <c r="H263" s="62"/>
      <c r="I263" s="62"/>
    </row>
    <row r="264" spans="1:9" s="47" customFormat="1" ht="19.5">
      <c r="A264" s="302" t="s">
        <v>322</v>
      </c>
      <c r="B264" s="455"/>
      <c r="C264" s="456"/>
      <c r="D264" s="221" t="s">
        <v>110</v>
      </c>
      <c r="E264" s="367" t="s">
        <v>111</v>
      </c>
      <c r="F264" s="174" t="s">
        <v>112</v>
      </c>
      <c r="G264" s="62"/>
      <c r="H264" s="62"/>
      <c r="I264" s="62"/>
    </row>
    <row r="265" spans="1:9" s="47" customFormat="1" ht="19.5">
      <c r="A265" s="208" t="s">
        <v>170</v>
      </c>
      <c r="B265" s="209"/>
      <c r="C265" s="210"/>
      <c r="D265" s="106">
        <f>D38*E7</f>
        <v>4039.2000000000003</v>
      </c>
      <c r="E265" s="52" t="s">
        <v>171</v>
      </c>
      <c r="F265" s="80" t="s">
        <v>21</v>
      </c>
      <c r="G265" s="62"/>
      <c r="H265" s="62"/>
      <c r="I265" s="62"/>
    </row>
    <row r="266" spans="1:9" s="47" customFormat="1" ht="19.5">
      <c r="A266" s="208" t="s">
        <v>370</v>
      </c>
      <c r="B266" s="209"/>
      <c r="C266" s="210"/>
      <c r="D266" s="52">
        <f>D91</f>
        <v>0.54</v>
      </c>
      <c r="E266" s="52" t="s">
        <v>222</v>
      </c>
      <c r="F266" s="80" t="s">
        <v>24</v>
      </c>
      <c r="G266" s="62"/>
      <c r="H266" s="62"/>
      <c r="I266" s="62"/>
    </row>
    <row r="267" spans="1:9" s="47" customFormat="1" ht="19.5">
      <c r="A267" s="282" t="s">
        <v>158</v>
      </c>
      <c r="B267" s="283"/>
      <c r="C267" s="284"/>
      <c r="D267" s="303">
        <f>D265*D266</f>
        <v>2181.168</v>
      </c>
      <c r="E267" s="287" t="s">
        <v>180</v>
      </c>
      <c r="F267" s="301" t="s">
        <v>63</v>
      </c>
      <c r="G267" s="62"/>
      <c r="H267" s="62"/>
      <c r="I267" s="62"/>
    </row>
    <row r="268" spans="1:9" s="47" customFormat="1" ht="19.5">
      <c r="A268" s="302" t="s">
        <v>323</v>
      </c>
      <c r="B268" s="455"/>
      <c r="C268" s="456"/>
      <c r="D268" s="221" t="s">
        <v>110</v>
      </c>
      <c r="E268" s="367" t="s">
        <v>111</v>
      </c>
      <c r="F268" s="174" t="s">
        <v>112</v>
      </c>
      <c r="G268" s="62"/>
      <c r="H268" s="62"/>
      <c r="I268" s="62"/>
    </row>
    <row r="269" spans="1:9" s="47" customFormat="1" ht="19.5">
      <c r="A269" s="208" t="s">
        <v>172</v>
      </c>
      <c r="B269" s="209"/>
      <c r="C269" s="210"/>
      <c r="D269" s="106">
        <f>E7*D39</f>
        <v>12790.800000000001</v>
      </c>
      <c r="E269" s="52" t="s">
        <v>173</v>
      </c>
      <c r="F269" s="80" t="s">
        <v>21</v>
      </c>
      <c r="G269" s="62"/>
      <c r="H269" s="62"/>
      <c r="I269" s="62"/>
    </row>
    <row r="270" spans="1:9" s="47" customFormat="1" ht="19.5">
      <c r="A270" s="208" t="s">
        <v>374</v>
      </c>
      <c r="B270" s="209"/>
      <c r="C270" s="210"/>
      <c r="D270" s="52">
        <f>D92</f>
        <v>0.42</v>
      </c>
      <c r="E270" s="52" t="s">
        <v>228</v>
      </c>
      <c r="F270" s="80" t="s">
        <v>24</v>
      </c>
      <c r="G270" s="62"/>
      <c r="H270" s="62"/>
      <c r="I270" s="62"/>
    </row>
    <row r="271" spans="1:9" s="47" customFormat="1" ht="19.5">
      <c r="A271" s="282" t="s">
        <v>158</v>
      </c>
      <c r="B271" s="283"/>
      <c r="C271" s="284"/>
      <c r="D271" s="211">
        <f>D269*D270</f>
        <v>5372.136</v>
      </c>
      <c r="E271" s="287" t="s">
        <v>180</v>
      </c>
      <c r="F271" s="301" t="s">
        <v>63</v>
      </c>
      <c r="G271" s="62"/>
      <c r="H271" s="62"/>
      <c r="I271" s="62"/>
    </row>
    <row r="272" spans="1:9" s="47" customFormat="1" ht="15.75">
      <c r="A272" s="302" t="s">
        <v>174</v>
      </c>
      <c r="B272" s="455"/>
      <c r="C272" s="456"/>
      <c r="D272" s="221" t="s">
        <v>110</v>
      </c>
      <c r="E272" s="367" t="s">
        <v>111</v>
      </c>
      <c r="F272" s="174" t="s">
        <v>112</v>
      </c>
      <c r="G272" s="62"/>
      <c r="H272" s="62"/>
      <c r="I272" s="62"/>
    </row>
    <row r="273" spans="1:9" s="47" customFormat="1" ht="15">
      <c r="A273" s="208" t="s">
        <v>175</v>
      </c>
      <c r="B273" s="209"/>
      <c r="C273" s="210"/>
      <c r="D273" s="106">
        <f>E7*D40</f>
        <v>26928</v>
      </c>
      <c r="E273" s="52" t="s">
        <v>176</v>
      </c>
      <c r="F273" s="80" t="s">
        <v>21</v>
      </c>
      <c r="G273" s="62"/>
      <c r="H273" s="62"/>
      <c r="I273" s="62"/>
    </row>
    <row r="274" spans="1:9" s="47" customFormat="1" ht="19.5">
      <c r="A274" s="208" t="s">
        <v>373</v>
      </c>
      <c r="B274" s="209"/>
      <c r="C274" s="210"/>
      <c r="D274" s="42">
        <f>D73</f>
        <v>3.67</v>
      </c>
      <c r="E274" s="52" t="s">
        <v>223</v>
      </c>
      <c r="F274" s="80" t="s">
        <v>24</v>
      </c>
      <c r="G274" s="62"/>
      <c r="H274" s="62"/>
      <c r="I274" s="62"/>
    </row>
    <row r="275" spans="1:9" s="47" customFormat="1" ht="19.5">
      <c r="A275" s="282" t="s">
        <v>158</v>
      </c>
      <c r="B275" s="283"/>
      <c r="C275" s="284"/>
      <c r="D275" s="304">
        <f>D273*D274</f>
        <v>98825.76</v>
      </c>
      <c r="E275" s="287" t="s">
        <v>180</v>
      </c>
      <c r="F275" s="301" t="s">
        <v>63</v>
      </c>
      <c r="G275" s="62"/>
      <c r="H275" s="62"/>
      <c r="I275" s="62"/>
    </row>
    <row r="276" spans="1:9" s="47" customFormat="1" ht="19.5">
      <c r="A276" s="305" t="s">
        <v>177</v>
      </c>
      <c r="B276" s="457"/>
      <c r="C276" s="458"/>
      <c r="D276" s="306">
        <f>D263+D267+D271+D275</f>
        <v>129878.23199999999</v>
      </c>
      <c r="E276" s="287" t="s">
        <v>180</v>
      </c>
      <c r="F276" s="307" t="s">
        <v>63</v>
      </c>
      <c r="G276" s="62"/>
      <c r="H276" s="62"/>
      <c r="I276" s="62"/>
    </row>
    <row r="277" spans="1:9" s="47" customFormat="1" ht="15.75">
      <c r="A277" s="308" t="s">
        <v>178</v>
      </c>
      <c r="B277" s="309"/>
      <c r="C277" s="309"/>
      <c r="D277" s="221" t="s">
        <v>110</v>
      </c>
      <c r="E277" s="367" t="s">
        <v>111</v>
      </c>
      <c r="F277" s="174" t="s">
        <v>112</v>
      </c>
      <c r="G277" s="62"/>
      <c r="H277" s="62"/>
      <c r="I277" s="62"/>
    </row>
    <row r="278" spans="1:9" s="47" customFormat="1" ht="15">
      <c r="A278" s="417" t="s">
        <v>179</v>
      </c>
      <c r="B278" s="418"/>
      <c r="C278" s="419"/>
      <c r="D278" s="310">
        <f>E8</f>
        <v>5500</v>
      </c>
      <c r="E278" s="311" t="str">
        <f>F8</f>
        <v>t FM</v>
      </c>
      <c r="F278" s="36" t="s">
        <v>21</v>
      </c>
      <c r="G278" s="62"/>
      <c r="H278" s="62"/>
      <c r="I278" s="62"/>
    </row>
    <row r="279" spans="1:9" s="47" customFormat="1" ht="19.5">
      <c r="A279" s="417" t="s">
        <v>333</v>
      </c>
      <c r="B279" s="418"/>
      <c r="C279" s="419"/>
      <c r="D279" s="21">
        <v>0.16</v>
      </c>
      <c r="E279" s="21" t="s">
        <v>230</v>
      </c>
      <c r="F279" s="168" t="s">
        <v>40</v>
      </c>
      <c r="G279" s="41"/>
      <c r="H279" s="62"/>
      <c r="I279" s="62"/>
    </row>
    <row r="280" spans="1:9" s="47" customFormat="1" ht="19.5">
      <c r="A280" s="417" t="s">
        <v>371</v>
      </c>
      <c r="B280" s="418"/>
      <c r="C280" s="419"/>
      <c r="D280" s="312">
        <f>D279*D278*1000</f>
        <v>880000</v>
      </c>
      <c r="E280" s="287" t="s">
        <v>180</v>
      </c>
      <c r="F280" s="301" t="s">
        <v>63</v>
      </c>
      <c r="G280" s="63"/>
      <c r="H280" s="63"/>
      <c r="I280" s="62"/>
    </row>
    <row r="281" spans="1:9" s="47" customFormat="1" ht="20.25" thickBot="1">
      <c r="A281" s="313" t="s">
        <v>319</v>
      </c>
      <c r="B281" s="145"/>
      <c r="C281" s="145"/>
      <c r="D281" s="314">
        <f>D280+D276</f>
        <v>1009878.232</v>
      </c>
      <c r="E281" s="315" t="s">
        <v>180</v>
      </c>
      <c r="F281" s="177" t="s">
        <v>63</v>
      </c>
      <c r="G281" s="62"/>
      <c r="H281" s="62"/>
      <c r="I281" s="62"/>
    </row>
    <row r="282" spans="1:10" ht="15">
      <c r="A282" s="255"/>
      <c r="B282" s="256"/>
      <c r="C282" s="257"/>
      <c r="D282" s="258"/>
      <c r="E282" s="258"/>
      <c r="F282" s="259"/>
      <c r="G282" s="2"/>
      <c r="H282" s="2"/>
      <c r="I282" s="2"/>
      <c r="J282" s="74"/>
    </row>
    <row r="283" spans="1:9" s="18" customFormat="1" ht="16.5" thickBot="1">
      <c r="A283" s="316" t="s">
        <v>381</v>
      </c>
      <c r="B283" s="256"/>
      <c r="C283" s="257"/>
      <c r="D283" s="27"/>
      <c r="E283" s="27"/>
      <c r="F283" s="27"/>
      <c r="G283" s="17"/>
      <c r="H283" s="17"/>
      <c r="I283" s="17"/>
    </row>
    <row r="284" spans="1:10" ht="19.5">
      <c r="A284" s="261" t="s">
        <v>275</v>
      </c>
      <c r="B284" s="262"/>
      <c r="C284" s="262"/>
      <c r="D284" s="262"/>
      <c r="E284" s="262"/>
      <c r="F284" s="263"/>
      <c r="G284" s="2"/>
      <c r="H284" s="2"/>
      <c r="I284" s="2"/>
      <c r="J284" s="74"/>
    </row>
    <row r="285" spans="1:10" ht="15.75">
      <c r="A285" s="273" t="s">
        <v>109</v>
      </c>
      <c r="B285" s="445"/>
      <c r="C285" s="446"/>
      <c r="D285" s="221" t="s">
        <v>110</v>
      </c>
      <c r="E285" s="367" t="s">
        <v>111</v>
      </c>
      <c r="F285" s="174" t="s">
        <v>112</v>
      </c>
      <c r="G285" s="2"/>
      <c r="H285" s="2"/>
      <c r="I285" s="2"/>
      <c r="J285" s="2"/>
    </row>
    <row r="286" spans="1:10" ht="19.5">
      <c r="A286" s="277" t="s">
        <v>308</v>
      </c>
      <c r="B286" s="448"/>
      <c r="C286" s="449"/>
      <c r="D286" s="285">
        <f>E15</f>
        <v>909121</v>
      </c>
      <c r="E286" s="317" t="s">
        <v>229</v>
      </c>
      <c r="F286" s="286" t="s">
        <v>63</v>
      </c>
      <c r="G286" s="2"/>
      <c r="H286" s="2"/>
      <c r="I286" s="2"/>
      <c r="J286" s="74"/>
    </row>
    <row r="287" spans="1:10" ht="19.5">
      <c r="A287" s="277" t="s">
        <v>372</v>
      </c>
      <c r="B287" s="448"/>
      <c r="C287" s="449"/>
      <c r="D287" s="281">
        <f>D99</f>
        <v>0.246</v>
      </c>
      <c r="E287" s="318" t="s">
        <v>226</v>
      </c>
      <c r="F287" s="319" t="s">
        <v>24</v>
      </c>
      <c r="G287" s="2"/>
      <c r="H287" s="2"/>
      <c r="I287" s="2"/>
      <c r="J287" s="74"/>
    </row>
    <row r="288" spans="1:10" ht="20.25" thickBot="1">
      <c r="A288" s="232" t="s">
        <v>158</v>
      </c>
      <c r="B288" s="269"/>
      <c r="C288" s="270"/>
      <c r="D288" s="294">
        <f>D286*D287*-1</f>
        <v>-223643.766</v>
      </c>
      <c r="E288" s="215" t="s">
        <v>180</v>
      </c>
      <c r="F288" s="299" t="s">
        <v>63</v>
      </c>
      <c r="G288" s="2"/>
      <c r="H288" s="2"/>
      <c r="I288" s="2"/>
      <c r="J288" s="74"/>
    </row>
    <row r="289" spans="1:9" s="18" customFormat="1" ht="19.5">
      <c r="A289" s="459" t="s">
        <v>276</v>
      </c>
      <c r="B289" s="460"/>
      <c r="C289" s="460"/>
      <c r="D289" s="460"/>
      <c r="E289" s="460"/>
      <c r="F289" s="461"/>
      <c r="G289" s="17"/>
      <c r="H289" s="17"/>
      <c r="I289" s="17"/>
    </row>
    <row r="290" spans="1:10" s="50" customFormat="1" ht="15.75">
      <c r="A290" s="376" t="s">
        <v>109</v>
      </c>
      <c r="B290" s="377"/>
      <c r="C290" s="462"/>
      <c r="D290" s="221" t="s">
        <v>110</v>
      </c>
      <c r="E290" s="367" t="s">
        <v>111</v>
      </c>
      <c r="F290" s="174" t="s">
        <v>112</v>
      </c>
      <c r="G290" s="41"/>
      <c r="H290" s="41"/>
      <c r="I290" s="41"/>
      <c r="J290" s="41"/>
    </row>
    <row r="291" spans="1:6" s="2" customFormat="1" ht="15">
      <c r="A291" s="138" t="s">
        <v>181</v>
      </c>
      <c r="B291" s="139"/>
      <c r="C291" s="139"/>
      <c r="D291" s="139"/>
      <c r="E291" s="139"/>
      <c r="F291" s="463"/>
    </row>
    <row r="292" spans="1:6" s="32" customFormat="1" ht="15">
      <c r="A292" s="186" t="s">
        <v>182</v>
      </c>
      <c r="B292" s="389"/>
      <c r="C292" s="390"/>
      <c r="D292" s="64">
        <f>D163+D191-D165-D176-D195-D208</f>
        <v>34555.881652864</v>
      </c>
      <c r="E292" s="21" t="s">
        <v>133</v>
      </c>
      <c r="F292" s="36" t="s">
        <v>63</v>
      </c>
    </row>
    <row r="293" spans="1:9" s="33" customFormat="1" ht="15">
      <c r="A293" s="417" t="s">
        <v>355</v>
      </c>
      <c r="B293" s="418"/>
      <c r="C293" s="419"/>
      <c r="D293" s="159">
        <f>D43</f>
        <v>0.7</v>
      </c>
      <c r="E293" s="185" t="s">
        <v>44</v>
      </c>
      <c r="F293" s="320" t="s">
        <v>24</v>
      </c>
      <c r="G293" s="32"/>
      <c r="H293" s="32"/>
      <c r="I293" s="32"/>
    </row>
    <row r="294" spans="1:9" s="33" customFormat="1" ht="15">
      <c r="A294" s="417" t="s">
        <v>183</v>
      </c>
      <c r="B294" s="418"/>
      <c r="C294" s="419"/>
      <c r="D294" s="64">
        <f>D292*D293</f>
        <v>24189.1171570048</v>
      </c>
      <c r="E294" s="185" t="s">
        <v>169</v>
      </c>
      <c r="F294" s="320" t="s">
        <v>63</v>
      </c>
      <c r="G294" s="32"/>
      <c r="H294" s="32"/>
      <c r="I294" s="32"/>
    </row>
    <row r="295" spans="1:9" s="33" customFormat="1" ht="19.5">
      <c r="A295" s="417" t="s">
        <v>334</v>
      </c>
      <c r="B295" s="418"/>
      <c r="C295" s="419"/>
      <c r="D295" s="159">
        <f>D90</f>
        <v>3.4</v>
      </c>
      <c r="E295" s="321" t="s">
        <v>221</v>
      </c>
      <c r="F295" s="322" t="s">
        <v>24</v>
      </c>
      <c r="G295" s="32"/>
      <c r="H295" s="32"/>
      <c r="I295" s="32"/>
    </row>
    <row r="296" spans="1:9" s="33" customFormat="1" ht="19.5">
      <c r="A296" s="417" t="s">
        <v>270</v>
      </c>
      <c r="B296" s="418"/>
      <c r="C296" s="419"/>
      <c r="D296" s="310">
        <f>D294*D295*-1</f>
        <v>-82242.99833381631</v>
      </c>
      <c r="E296" s="287" t="s">
        <v>180</v>
      </c>
      <c r="F296" s="323" t="s">
        <v>63</v>
      </c>
      <c r="G296" s="32"/>
      <c r="H296" s="32"/>
      <c r="I296" s="32"/>
    </row>
    <row r="297" spans="1:6" s="41" customFormat="1" ht="15">
      <c r="A297" s="464" t="s">
        <v>184</v>
      </c>
      <c r="B297" s="465"/>
      <c r="C297" s="465"/>
      <c r="D297" s="465"/>
      <c r="E297" s="465"/>
      <c r="F297" s="466"/>
    </row>
    <row r="298" spans="1:10" s="50" customFormat="1" ht="19.5">
      <c r="A298" s="417" t="s">
        <v>185</v>
      </c>
      <c r="B298" s="418"/>
      <c r="C298" s="419"/>
      <c r="D298" s="64">
        <f>D67*D44</f>
        <v>13939.2</v>
      </c>
      <c r="E298" s="52" t="s">
        <v>171</v>
      </c>
      <c r="F298" s="320" t="s">
        <v>63</v>
      </c>
      <c r="G298" s="65"/>
      <c r="H298" s="41"/>
      <c r="I298" s="41"/>
      <c r="J298" s="78"/>
    </row>
    <row r="299" spans="1:10" s="50" customFormat="1" ht="19.5">
      <c r="A299" s="417" t="s">
        <v>335</v>
      </c>
      <c r="B299" s="418"/>
      <c r="C299" s="419"/>
      <c r="D299" s="159">
        <f>D91</f>
        <v>0.54</v>
      </c>
      <c r="E299" s="321" t="s">
        <v>222</v>
      </c>
      <c r="F299" s="322" t="s">
        <v>24</v>
      </c>
      <c r="G299" s="41"/>
      <c r="H299" s="41"/>
      <c r="I299" s="41"/>
      <c r="J299" s="78"/>
    </row>
    <row r="300" spans="1:10" s="50" customFormat="1" ht="19.5">
      <c r="A300" s="417" t="s">
        <v>243</v>
      </c>
      <c r="B300" s="418"/>
      <c r="C300" s="419"/>
      <c r="D300" s="64">
        <f>D298*D299*-1</f>
        <v>-7527.168000000001</v>
      </c>
      <c r="E300" s="287" t="s">
        <v>180</v>
      </c>
      <c r="F300" s="323" t="s">
        <v>63</v>
      </c>
      <c r="G300" s="41"/>
      <c r="H300" s="41"/>
      <c r="I300" s="41"/>
      <c r="J300" s="78"/>
    </row>
    <row r="301" spans="1:6" s="41" customFormat="1" ht="15">
      <c r="A301" s="464" t="s">
        <v>186</v>
      </c>
      <c r="B301" s="465"/>
      <c r="C301" s="465"/>
      <c r="D301" s="465"/>
      <c r="E301" s="465"/>
      <c r="F301" s="466"/>
    </row>
    <row r="302" spans="1:31" s="50" customFormat="1" ht="19.5">
      <c r="A302" s="417" t="s">
        <v>187</v>
      </c>
      <c r="B302" s="418"/>
      <c r="C302" s="419"/>
      <c r="D302" s="64">
        <f>D67*D45</f>
        <v>43040.8</v>
      </c>
      <c r="E302" s="52" t="s">
        <v>173</v>
      </c>
      <c r="F302" s="320" t="s">
        <v>63</v>
      </c>
      <c r="G302" s="65"/>
      <c r="H302" s="41"/>
      <c r="I302" s="41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</row>
    <row r="303" spans="1:31" s="50" customFormat="1" ht="19.5">
      <c r="A303" s="417" t="s">
        <v>336</v>
      </c>
      <c r="B303" s="418"/>
      <c r="C303" s="419"/>
      <c r="D303" s="159">
        <f>D92</f>
        <v>0.42</v>
      </c>
      <c r="E303" s="321" t="s">
        <v>228</v>
      </c>
      <c r="F303" s="322" t="s">
        <v>24</v>
      </c>
      <c r="G303" s="41"/>
      <c r="H303" s="41"/>
      <c r="I303" s="41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</row>
    <row r="304" spans="1:31" s="50" customFormat="1" ht="19.5">
      <c r="A304" s="417" t="s">
        <v>321</v>
      </c>
      <c r="B304" s="418"/>
      <c r="C304" s="419"/>
      <c r="D304" s="64">
        <f>D302*D303*-1</f>
        <v>-18077.136000000002</v>
      </c>
      <c r="E304" s="287" t="s">
        <v>180</v>
      </c>
      <c r="F304" s="323" t="s">
        <v>63</v>
      </c>
      <c r="G304" s="41"/>
      <c r="H304" s="41"/>
      <c r="I304" s="41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</row>
    <row r="305" spans="1:31" s="50" customFormat="1" ht="20.25" thickBot="1">
      <c r="A305" s="467" t="s">
        <v>375</v>
      </c>
      <c r="B305" s="468"/>
      <c r="C305" s="469"/>
      <c r="D305" s="314">
        <f>D296+D300+D304</f>
        <v>-107847.30233381632</v>
      </c>
      <c r="E305" s="215" t="s">
        <v>180</v>
      </c>
      <c r="F305" s="324" t="s">
        <v>63</v>
      </c>
      <c r="G305" s="41"/>
      <c r="H305" s="41"/>
      <c r="I305" s="41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</row>
    <row r="306" spans="1:9" s="18" customFormat="1" ht="19.5">
      <c r="A306" s="325" t="s">
        <v>277</v>
      </c>
      <c r="B306" s="326"/>
      <c r="C306" s="326"/>
      <c r="D306" s="326"/>
      <c r="E306" s="326"/>
      <c r="F306" s="327"/>
      <c r="G306" s="17"/>
      <c r="H306" s="17"/>
      <c r="I306" s="17"/>
    </row>
    <row r="307" spans="1:31" s="50" customFormat="1" ht="15.75">
      <c r="A307" s="220" t="s">
        <v>109</v>
      </c>
      <c r="B307" s="428"/>
      <c r="C307" s="429"/>
      <c r="D307" s="221" t="s">
        <v>110</v>
      </c>
      <c r="E307" s="367" t="s">
        <v>111</v>
      </c>
      <c r="F307" s="174" t="s">
        <v>112</v>
      </c>
      <c r="G307" s="61"/>
      <c r="H307" s="41"/>
      <c r="I307" s="41"/>
      <c r="J307" s="41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</row>
    <row r="308" spans="1:31" s="50" customFormat="1" ht="15">
      <c r="A308" s="208" t="s">
        <v>188</v>
      </c>
      <c r="B308" s="209"/>
      <c r="C308" s="210"/>
      <c r="D308" s="42">
        <f>D67*D69</f>
        <v>75313.70139010984</v>
      </c>
      <c r="E308" s="328" t="s">
        <v>176</v>
      </c>
      <c r="F308" s="320" t="s">
        <v>63</v>
      </c>
      <c r="G308" s="41"/>
      <c r="H308" s="41"/>
      <c r="I308" s="41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</row>
    <row r="309" spans="1:31" s="50" customFormat="1" ht="19.5">
      <c r="A309" s="208" t="s">
        <v>337</v>
      </c>
      <c r="B309" s="209"/>
      <c r="C309" s="210"/>
      <c r="D309" s="42">
        <f>D93</f>
        <v>3.67</v>
      </c>
      <c r="E309" s="52" t="s">
        <v>223</v>
      </c>
      <c r="F309" s="329" t="s">
        <v>24</v>
      </c>
      <c r="G309" s="41"/>
      <c r="H309" s="41"/>
      <c r="I309" s="41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</row>
    <row r="310" spans="1:31" s="50" customFormat="1" ht="20.25" thickBot="1">
      <c r="A310" s="330" t="s">
        <v>242</v>
      </c>
      <c r="B310" s="331"/>
      <c r="C310" s="332"/>
      <c r="D310" s="215">
        <f>D308*D309*-1</f>
        <v>-276401.2841017031</v>
      </c>
      <c r="E310" s="215" t="s">
        <v>180</v>
      </c>
      <c r="F310" s="333" t="s">
        <v>63</v>
      </c>
      <c r="G310" s="41"/>
      <c r="H310" s="41"/>
      <c r="I310" s="41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</row>
    <row r="311" spans="1:9" s="18" customFormat="1" ht="15.75">
      <c r="A311" s="334"/>
      <c r="B311" s="335"/>
      <c r="C311" s="335"/>
      <c r="D311" s="335"/>
      <c r="E311" s="335"/>
      <c r="F311" s="335"/>
      <c r="G311" s="17"/>
      <c r="H311" s="17"/>
      <c r="I311" s="17"/>
    </row>
    <row r="312" spans="1:31" ht="16.5" thickBot="1">
      <c r="A312" s="260" t="s">
        <v>379</v>
      </c>
      <c r="B312" s="336"/>
      <c r="C312" s="336"/>
      <c r="D312" s="336"/>
      <c r="E312" s="336"/>
      <c r="F312" s="337"/>
      <c r="G312" s="85"/>
      <c r="H312" s="85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</row>
    <row r="313" spans="1:31" ht="15.75">
      <c r="A313" s="150" t="s">
        <v>380</v>
      </c>
      <c r="B313" s="151"/>
      <c r="C313" s="151"/>
      <c r="D313" s="338" t="s">
        <v>110</v>
      </c>
      <c r="E313" s="339" t="s">
        <v>111</v>
      </c>
      <c r="F313" s="84"/>
      <c r="G313" s="74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85"/>
      <c r="AC313" s="85"/>
      <c r="AD313" s="85"/>
      <c r="AE313" s="85"/>
    </row>
    <row r="314" spans="1:31" ht="19.5">
      <c r="A314" s="155" t="s">
        <v>291</v>
      </c>
      <c r="B314" s="156"/>
      <c r="C314" s="156"/>
      <c r="D314" s="105">
        <f>D116</f>
        <v>11757.2136</v>
      </c>
      <c r="E314" s="157" t="s">
        <v>180</v>
      </c>
      <c r="F314" s="84"/>
      <c r="G314" s="8"/>
      <c r="H314" s="85"/>
      <c r="I314" s="85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5"/>
      <c r="X314" s="85"/>
      <c r="Y314" s="85"/>
      <c r="Z314" s="85"/>
      <c r="AA314" s="85"/>
      <c r="AB314" s="85"/>
      <c r="AC314" s="85"/>
      <c r="AD314" s="85"/>
      <c r="AE314" s="85"/>
    </row>
    <row r="315" spans="1:31" ht="19.5">
      <c r="A315" s="155" t="s">
        <v>219</v>
      </c>
      <c r="B315" s="156"/>
      <c r="C315" s="156"/>
      <c r="D315" s="105">
        <f>D135</f>
        <v>113147.87159550602</v>
      </c>
      <c r="E315" s="157" t="s">
        <v>180</v>
      </c>
      <c r="F315" s="84"/>
      <c r="G315" s="8"/>
      <c r="H315" s="66"/>
      <c r="I315" s="66"/>
      <c r="J315" s="66"/>
      <c r="K315" s="66"/>
      <c r="L315" s="66"/>
      <c r="M315" s="66"/>
      <c r="N315" s="66"/>
      <c r="O315" s="66"/>
      <c r="P315" s="67"/>
      <c r="Q315" s="68"/>
      <c r="R315" s="68"/>
      <c r="S315" s="68"/>
      <c r="T315" s="68"/>
      <c r="U315" s="68"/>
      <c r="V315" s="68"/>
      <c r="W315" s="66"/>
      <c r="X315" s="66"/>
      <c r="Y315" s="66"/>
      <c r="Z315" s="66"/>
      <c r="AA315" s="66"/>
      <c r="AB315" s="66"/>
      <c r="AC315" s="66"/>
      <c r="AD315" s="66"/>
      <c r="AE315" s="66"/>
    </row>
    <row r="316" spans="1:31" ht="19.5">
      <c r="A316" s="155" t="s">
        <v>216</v>
      </c>
      <c r="B316" s="156"/>
      <c r="C316" s="156"/>
      <c r="D316" s="105">
        <f>D143</f>
        <v>54557.67393494001</v>
      </c>
      <c r="E316" s="157" t="s">
        <v>180</v>
      </c>
      <c r="F316" s="84"/>
      <c r="G316" s="8"/>
      <c r="H316" s="66"/>
      <c r="I316" s="66"/>
      <c r="J316" s="67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6"/>
      <c r="X316" s="66"/>
      <c r="Y316" s="66"/>
      <c r="Z316" s="66"/>
      <c r="AA316" s="66"/>
      <c r="AB316" s="66"/>
      <c r="AC316" s="66"/>
      <c r="AD316" s="66"/>
      <c r="AE316" s="66"/>
    </row>
    <row r="317" spans="1:31" ht="19.5">
      <c r="A317" s="155" t="s">
        <v>215</v>
      </c>
      <c r="B317" s="156"/>
      <c r="C317" s="156"/>
      <c r="D317" s="105">
        <f>D158</f>
        <v>112016.39287955096</v>
      </c>
      <c r="E317" s="157" t="s">
        <v>180</v>
      </c>
      <c r="F317" s="84"/>
      <c r="G317" s="8"/>
      <c r="H317" s="66"/>
      <c r="I317" s="66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6"/>
      <c r="X317" s="66"/>
      <c r="Y317" s="66"/>
      <c r="Z317" s="66"/>
      <c r="AA317" s="66"/>
      <c r="AB317" s="66"/>
      <c r="AC317" s="66"/>
      <c r="AD317" s="66"/>
      <c r="AE317" s="66"/>
    </row>
    <row r="318" spans="1:31" ht="19.5">
      <c r="A318" s="155" t="s">
        <v>292</v>
      </c>
      <c r="B318" s="156"/>
      <c r="C318" s="156"/>
      <c r="D318" s="105">
        <f>D169</f>
        <v>2309.731248</v>
      </c>
      <c r="E318" s="157" t="s">
        <v>180</v>
      </c>
      <c r="F318" s="84"/>
      <c r="G318" s="2"/>
      <c r="H318" s="66"/>
      <c r="I318" s="66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6"/>
      <c r="X318" s="66"/>
      <c r="Y318" s="66"/>
      <c r="Z318" s="66"/>
      <c r="AA318" s="66"/>
      <c r="AB318" s="66"/>
      <c r="AC318" s="66"/>
      <c r="AD318" s="66"/>
      <c r="AE318" s="66"/>
    </row>
    <row r="319" spans="1:31" ht="19.5">
      <c r="A319" s="155" t="s">
        <v>293</v>
      </c>
      <c r="B319" s="156"/>
      <c r="C319" s="156"/>
      <c r="D319" s="105">
        <f>D182</f>
        <v>95.62287366720001</v>
      </c>
      <c r="E319" s="157" t="s">
        <v>180</v>
      </c>
      <c r="F319" s="84"/>
      <c r="G319" s="2"/>
      <c r="H319" s="66"/>
      <c r="I319" s="66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6"/>
      <c r="X319" s="66"/>
      <c r="Y319" s="66"/>
      <c r="Z319" s="66"/>
      <c r="AA319" s="66"/>
      <c r="AB319" s="66"/>
      <c r="AC319" s="66"/>
      <c r="AD319" s="66"/>
      <c r="AE319" s="66"/>
    </row>
    <row r="320" spans="1:31" ht="19.5">
      <c r="A320" s="155" t="s">
        <v>278</v>
      </c>
      <c r="B320" s="156"/>
      <c r="C320" s="156"/>
      <c r="D320" s="105">
        <f>D198</f>
        <v>83508.8573869264</v>
      </c>
      <c r="E320" s="157" t="s">
        <v>180</v>
      </c>
      <c r="F320" s="84"/>
      <c r="G320" s="8"/>
      <c r="H320" s="66"/>
      <c r="I320" s="66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6"/>
      <c r="X320" s="66"/>
      <c r="Y320" s="66"/>
      <c r="Z320" s="66"/>
      <c r="AA320" s="66"/>
      <c r="AB320" s="66"/>
      <c r="AC320" s="66"/>
      <c r="AD320" s="66"/>
      <c r="AE320" s="66"/>
    </row>
    <row r="321" spans="1:31" ht="19.5">
      <c r="A321" s="155" t="s">
        <v>279</v>
      </c>
      <c r="B321" s="156"/>
      <c r="C321" s="156"/>
      <c r="D321" s="105">
        <f>D214</f>
        <v>4509.478298894026</v>
      </c>
      <c r="E321" s="157" t="s">
        <v>180</v>
      </c>
      <c r="F321" s="84"/>
      <c r="G321" s="8"/>
      <c r="H321" s="66"/>
      <c r="I321" s="66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6"/>
      <c r="X321" s="66"/>
      <c r="Y321" s="66"/>
      <c r="Z321" s="66"/>
      <c r="AA321" s="66"/>
      <c r="AB321" s="66"/>
      <c r="AC321" s="66"/>
      <c r="AD321" s="66"/>
      <c r="AE321" s="66"/>
    </row>
    <row r="322" spans="1:31" ht="19.5">
      <c r="A322" s="340" t="s">
        <v>283</v>
      </c>
      <c r="B322" s="341"/>
      <c r="C322" s="341"/>
      <c r="D322" s="342">
        <f>D224</f>
        <v>43023.839489400016</v>
      </c>
      <c r="E322" s="157" t="s">
        <v>180</v>
      </c>
      <c r="F322" s="84"/>
      <c r="G322" s="8"/>
      <c r="H322" s="66"/>
      <c r="I322" s="66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6"/>
      <c r="X322" s="66"/>
      <c r="Y322" s="66"/>
      <c r="Z322" s="66"/>
      <c r="AA322" s="66"/>
      <c r="AB322" s="66"/>
      <c r="AC322" s="66"/>
      <c r="AD322" s="66"/>
      <c r="AE322" s="66"/>
    </row>
    <row r="323" spans="1:31" ht="20.25" thickBot="1">
      <c r="A323" s="343" t="s">
        <v>280</v>
      </c>
      <c r="B323" s="344"/>
      <c r="C323" s="344"/>
      <c r="D323" s="104">
        <f>SUM(D314:D322)</f>
        <v>424926.6813068846</v>
      </c>
      <c r="E323" s="345" t="s">
        <v>180</v>
      </c>
      <c r="F323" s="84"/>
      <c r="G323" s="2"/>
      <c r="H323" s="66"/>
      <c r="I323" s="66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6"/>
      <c r="X323" s="66"/>
      <c r="Y323" s="66"/>
      <c r="Z323" s="66"/>
      <c r="AA323" s="66"/>
      <c r="AB323" s="66"/>
      <c r="AC323" s="66"/>
      <c r="AD323" s="66"/>
      <c r="AE323" s="66"/>
    </row>
    <row r="324" spans="1:31" ht="15.75">
      <c r="A324" s="296" t="s">
        <v>382</v>
      </c>
      <c r="B324" s="297"/>
      <c r="C324" s="297"/>
      <c r="D324" s="346" t="s">
        <v>110</v>
      </c>
      <c r="E324" s="347" t="s">
        <v>111</v>
      </c>
      <c r="F324" s="30"/>
      <c r="G324" s="2"/>
      <c r="H324" s="66"/>
      <c r="I324" s="66"/>
      <c r="J324" s="67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6"/>
      <c r="X324" s="66"/>
      <c r="Y324" s="66"/>
      <c r="Z324" s="66"/>
      <c r="AA324" s="66"/>
      <c r="AB324" s="66"/>
      <c r="AC324" s="66"/>
      <c r="AD324" s="66"/>
      <c r="AE324" s="66"/>
    </row>
    <row r="325" spans="1:31" s="31" customFormat="1" ht="19.5">
      <c r="A325" s="155" t="s">
        <v>244</v>
      </c>
      <c r="B325" s="156"/>
      <c r="C325" s="156"/>
      <c r="D325" s="105">
        <f>D231</f>
        <v>1681.5</v>
      </c>
      <c r="E325" s="157" t="s">
        <v>180</v>
      </c>
      <c r="F325" s="84"/>
      <c r="G325" s="8"/>
      <c r="H325" s="66"/>
      <c r="I325" s="66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6"/>
      <c r="X325" s="66"/>
      <c r="Y325" s="66"/>
      <c r="Z325" s="66"/>
      <c r="AA325" s="66"/>
      <c r="AB325" s="66"/>
      <c r="AC325" s="66"/>
      <c r="AD325" s="66"/>
      <c r="AE325" s="66"/>
    </row>
    <row r="326" spans="1:31" ht="19.5">
      <c r="A326" s="155" t="s">
        <v>245</v>
      </c>
      <c r="B326" s="156"/>
      <c r="C326" s="156"/>
      <c r="D326" s="105">
        <f>D236</f>
        <v>37500</v>
      </c>
      <c r="E326" s="157" t="s">
        <v>180</v>
      </c>
      <c r="F326" s="30"/>
      <c r="G326" s="2"/>
      <c r="H326" s="68"/>
      <c r="I326" s="68"/>
      <c r="J326" s="66"/>
      <c r="K326" s="66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6"/>
      <c r="X326" s="66"/>
      <c r="Y326" s="66"/>
      <c r="Z326" s="66"/>
      <c r="AA326" s="66"/>
      <c r="AB326" s="66"/>
      <c r="AC326" s="66"/>
      <c r="AD326" s="66"/>
      <c r="AE326" s="66"/>
    </row>
    <row r="327" spans="1:31" s="31" customFormat="1" ht="19.5">
      <c r="A327" s="155" t="s">
        <v>246</v>
      </c>
      <c r="B327" s="156"/>
      <c r="C327" s="156"/>
      <c r="D327" s="105">
        <f>D250</f>
        <v>121659.4</v>
      </c>
      <c r="E327" s="157" t="s">
        <v>180</v>
      </c>
      <c r="F327" s="30"/>
      <c r="G327" s="8"/>
      <c r="H327" s="66"/>
      <c r="I327" s="66"/>
      <c r="J327" s="66"/>
      <c r="K327" s="66"/>
      <c r="L327" s="66"/>
      <c r="M327" s="66"/>
      <c r="N327" s="67"/>
      <c r="O327" s="68"/>
      <c r="P327" s="68"/>
      <c r="Q327" s="68"/>
      <c r="R327" s="68"/>
      <c r="S327" s="68"/>
      <c r="T327" s="68"/>
      <c r="U327" s="68"/>
      <c r="V327" s="68"/>
      <c r="W327" s="66"/>
      <c r="X327" s="66"/>
      <c r="Y327" s="66"/>
      <c r="Z327" s="66"/>
      <c r="AA327" s="66"/>
      <c r="AB327" s="66"/>
      <c r="AC327" s="66"/>
      <c r="AD327" s="66"/>
      <c r="AE327" s="66"/>
    </row>
    <row r="328" spans="1:31" s="31" customFormat="1" ht="19.5">
      <c r="A328" s="340" t="s">
        <v>247</v>
      </c>
      <c r="B328" s="341"/>
      <c r="C328" s="341"/>
      <c r="D328" s="105">
        <f>D255</f>
        <v>3611.9999999999995</v>
      </c>
      <c r="E328" s="157" t="s">
        <v>180</v>
      </c>
      <c r="F328" s="348"/>
      <c r="G328" s="8"/>
      <c r="H328" s="66"/>
      <c r="I328" s="66"/>
      <c r="J328" s="68"/>
      <c r="K328" s="67"/>
      <c r="L328" s="67"/>
      <c r="M328" s="67"/>
      <c r="N328" s="67"/>
      <c r="O328" s="68"/>
      <c r="P328" s="68"/>
      <c r="Q328" s="68"/>
      <c r="R328" s="68"/>
      <c r="S328" s="68"/>
      <c r="T328" s="68"/>
      <c r="U328" s="68"/>
      <c r="V328" s="68"/>
      <c r="W328" s="66"/>
      <c r="X328" s="66"/>
      <c r="Y328" s="66"/>
      <c r="Z328" s="66"/>
      <c r="AA328" s="66"/>
      <c r="AB328" s="66"/>
      <c r="AC328" s="66"/>
      <c r="AD328" s="66"/>
      <c r="AE328" s="66"/>
    </row>
    <row r="329" spans="1:31" s="11" customFormat="1" ht="19.5">
      <c r="A329" s="340" t="s">
        <v>248</v>
      </c>
      <c r="B329" s="341"/>
      <c r="C329" s="341"/>
      <c r="D329" s="105">
        <f>D281</f>
        <v>1009878.232</v>
      </c>
      <c r="E329" s="157" t="s">
        <v>180</v>
      </c>
      <c r="F329" s="84"/>
      <c r="G329" s="69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8"/>
      <c r="U329" s="68"/>
      <c r="V329" s="66"/>
      <c r="W329" s="66"/>
      <c r="X329" s="66"/>
      <c r="Y329" s="66"/>
      <c r="Z329" s="70"/>
      <c r="AA329" s="70"/>
      <c r="AB329" s="66"/>
      <c r="AC329" s="66"/>
      <c r="AD329" s="66"/>
      <c r="AE329" s="66"/>
    </row>
    <row r="330" spans="1:31" ht="20.25" thickBot="1">
      <c r="A330" s="343" t="s">
        <v>310</v>
      </c>
      <c r="B330" s="344"/>
      <c r="C330" s="344"/>
      <c r="D330" s="104">
        <f>SUM(D325:D329)</f>
        <v>1174331.132</v>
      </c>
      <c r="E330" s="345" t="s">
        <v>180</v>
      </c>
      <c r="F330" s="349"/>
      <c r="G330" s="2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</row>
    <row r="331" spans="1:31" s="33" customFormat="1" ht="15.75">
      <c r="A331" s="350" t="s">
        <v>384</v>
      </c>
      <c r="B331" s="351"/>
      <c r="C331" s="351"/>
      <c r="D331" s="346" t="s">
        <v>110</v>
      </c>
      <c r="E331" s="347" t="s">
        <v>111</v>
      </c>
      <c r="F331" s="352"/>
      <c r="G331" s="32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71"/>
      <c r="S331" s="71"/>
      <c r="T331" s="68"/>
      <c r="U331" s="68"/>
      <c r="V331" s="68"/>
      <c r="W331" s="68"/>
      <c r="X331" s="68"/>
      <c r="Y331" s="68"/>
      <c r="Z331" s="71"/>
      <c r="AA331" s="71"/>
      <c r="AB331" s="68"/>
      <c r="AC331" s="68"/>
      <c r="AD331" s="68"/>
      <c r="AE331" s="68"/>
    </row>
    <row r="332" spans="1:31" s="50" customFormat="1" ht="19.5" customHeight="1">
      <c r="A332" s="374" t="s">
        <v>311</v>
      </c>
      <c r="B332" s="375"/>
      <c r="C332" s="473"/>
      <c r="D332" s="310">
        <f>D288</f>
        <v>-223643.766</v>
      </c>
      <c r="E332" s="157" t="s">
        <v>180</v>
      </c>
      <c r="F332" s="352"/>
      <c r="G332" s="41"/>
      <c r="H332" s="70"/>
      <c r="I332" s="70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</row>
    <row r="333" spans="1:31" s="50" customFormat="1" ht="19.5">
      <c r="A333" s="199" t="s">
        <v>312</v>
      </c>
      <c r="B333" s="200"/>
      <c r="C333" s="200"/>
      <c r="D333" s="310">
        <f>D305</f>
        <v>-107847.30233381632</v>
      </c>
      <c r="E333" s="157" t="s">
        <v>180</v>
      </c>
      <c r="F333" s="352"/>
      <c r="G333" s="41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</row>
    <row r="334" spans="1:31" s="50" customFormat="1" ht="19.5">
      <c r="A334" s="199" t="s">
        <v>313</v>
      </c>
      <c r="B334" s="200"/>
      <c r="C334" s="200"/>
      <c r="D334" s="310">
        <f>D310</f>
        <v>-276401.2841017031</v>
      </c>
      <c r="E334" s="157" t="s">
        <v>180</v>
      </c>
      <c r="F334" s="352"/>
      <c r="G334" s="7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6"/>
      <c r="X334" s="68"/>
      <c r="Y334" s="68"/>
      <c r="Z334" s="68"/>
      <c r="AA334" s="68"/>
      <c r="AB334" s="68"/>
      <c r="AC334" s="68"/>
      <c r="AD334" s="68"/>
      <c r="AE334" s="68"/>
    </row>
    <row r="335" spans="1:31" s="50" customFormat="1" ht="20.25" thickBot="1">
      <c r="A335" s="353" t="s">
        <v>314</v>
      </c>
      <c r="B335" s="213"/>
      <c r="C335" s="213"/>
      <c r="D335" s="314">
        <f>D332+D333+D334</f>
        <v>-607892.3524355195</v>
      </c>
      <c r="E335" s="345" t="s">
        <v>180</v>
      </c>
      <c r="F335" s="354"/>
      <c r="G335" s="7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6"/>
      <c r="X335" s="68"/>
      <c r="Y335" s="68"/>
      <c r="Z335" s="68"/>
      <c r="AA335" s="68"/>
      <c r="AB335" s="68"/>
      <c r="AC335" s="68"/>
      <c r="AD335" s="68"/>
      <c r="AE335" s="68"/>
    </row>
    <row r="336" spans="1:31" s="18" customFormat="1" ht="15.75">
      <c r="A336" s="217" t="s">
        <v>383</v>
      </c>
      <c r="B336" s="218"/>
      <c r="C336" s="218"/>
      <c r="D336" s="346" t="s">
        <v>110</v>
      </c>
      <c r="E336" s="347" t="s">
        <v>111</v>
      </c>
      <c r="F336" s="354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8"/>
      <c r="S336" s="68"/>
      <c r="T336" s="68"/>
      <c r="U336" s="68"/>
      <c r="V336" s="68"/>
      <c r="W336" s="66"/>
      <c r="X336" s="66"/>
      <c r="Y336" s="66"/>
      <c r="Z336" s="66"/>
      <c r="AA336" s="66"/>
      <c r="AB336" s="66"/>
      <c r="AC336" s="66"/>
      <c r="AD336" s="66"/>
      <c r="AE336" s="66"/>
    </row>
    <row r="337" spans="1:31" s="18" customFormat="1" ht="19.5">
      <c r="A337" s="355" t="s">
        <v>249</v>
      </c>
      <c r="B337" s="278"/>
      <c r="C337" s="278"/>
      <c r="D337" s="310">
        <f>D323+D330+D335</f>
        <v>991365.4608713652</v>
      </c>
      <c r="E337" s="157" t="s">
        <v>180</v>
      </c>
      <c r="F337" s="354"/>
      <c r="H337" s="66"/>
      <c r="I337" s="66"/>
      <c r="J337" s="66"/>
      <c r="K337" s="66"/>
      <c r="L337" s="66"/>
      <c r="M337" s="66"/>
      <c r="N337" s="66"/>
      <c r="O337" s="66"/>
      <c r="P337" s="68"/>
      <c r="Q337" s="68"/>
      <c r="R337" s="68"/>
      <c r="S337" s="67"/>
      <c r="T337" s="68"/>
      <c r="U337" s="68"/>
      <c r="V337" s="68"/>
      <c r="W337" s="66"/>
      <c r="X337" s="66"/>
      <c r="Y337" s="66"/>
      <c r="Z337" s="66"/>
      <c r="AA337" s="66"/>
      <c r="AB337" s="66"/>
      <c r="AC337" s="66"/>
      <c r="AD337" s="66"/>
      <c r="AE337" s="66"/>
    </row>
    <row r="338" spans="1:31" s="18" customFormat="1" ht="19.5">
      <c r="A338" s="356" t="s">
        <v>200</v>
      </c>
      <c r="B338" s="278"/>
      <c r="C338" s="278"/>
      <c r="D338" s="310">
        <f>E14</f>
        <v>2500000</v>
      </c>
      <c r="E338" s="36" t="s">
        <v>11</v>
      </c>
      <c r="F338" s="354"/>
      <c r="H338" s="66"/>
      <c r="I338" s="66"/>
      <c r="J338" s="66"/>
      <c r="K338" s="66"/>
      <c r="L338" s="66"/>
      <c r="M338" s="66"/>
      <c r="N338" s="66"/>
      <c r="O338" s="66"/>
      <c r="P338" s="68"/>
      <c r="Q338" s="68"/>
      <c r="R338" s="68"/>
      <c r="S338" s="68"/>
      <c r="T338" s="68"/>
      <c r="U338" s="68"/>
      <c r="V338" s="68"/>
      <c r="W338" s="66"/>
      <c r="X338" s="66"/>
      <c r="Y338" s="66"/>
      <c r="Z338" s="66"/>
      <c r="AA338" s="66"/>
      <c r="AB338" s="66"/>
      <c r="AC338" s="66"/>
      <c r="AD338" s="66"/>
      <c r="AE338" s="66"/>
    </row>
    <row r="339" spans="1:31" s="18" customFormat="1" ht="20.25" thickBot="1">
      <c r="A339" s="357" t="s">
        <v>189</v>
      </c>
      <c r="B339" s="358"/>
      <c r="C339" s="358"/>
      <c r="D339" s="359">
        <f>D337/D338*1000</f>
        <v>396.54618434854603</v>
      </c>
      <c r="E339" s="360" t="s">
        <v>385</v>
      </c>
      <c r="F339" s="27"/>
      <c r="H339" s="66"/>
      <c r="I339" s="66"/>
      <c r="J339" s="66"/>
      <c r="K339" s="66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6"/>
      <c r="X339" s="66"/>
      <c r="Y339" s="66"/>
      <c r="Z339" s="66"/>
      <c r="AA339" s="66"/>
      <c r="AB339" s="66"/>
      <c r="AC339" s="66"/>
      <c r="AD339" s="66"/>
      <c r="AE339" s="66"/>
    </row>
    <row r="340" spans="1:31" ht="15">
      <c r="A340" s="27"/>
      <c r="B340" s="27"/>
      <c r="C340" s="27"/>
      <c r="D340" s="84"/>
      <c r="E340" s="84"/>
      <c r="F340" s="27"/>
      <c r="G340" s="74"/>
      <c r="H340" s="85"/>
      <c r="I340" s="85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</row>
    <row r="341" spans="1:31" ht="16.5" thickBot="1">
      <c r="A341" s="260" t="s">
        <v>190</v>
      </c>
      <c r="B341" s="260"/>
      <c r="C341" s="260"/>
      <c r="D341" s="260"/>
      <c r="E341" s="260"/>
      <c r="F341" s="27"/>
      <c r="G341" s="74"/>
      <c r="H341" s="66"/>
      <c r="I341" s="66"/>
      <c r="J341" s="66"/>
      <c r="K341" s="70"/>
      <c r="L341" s="70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</row>
    <row r="342" spans="1:31" ht="19.5">
      <c r="A342" s="474" t="s">
        <v>191</v>
      </c>
      <c r="B342" s="475"/>
      <c r="C342" s="476"/>
      <c r="D342" s="361">
        <f>D154</f>
        <v>448065.57151820377</v>
      </c>
      <c r="E342" s="362" t="s">
        <v>118</v>
      </c>
      <c r="F342" s="27"/>
      <c r="G342" s="74"/>
      <c r="H342" s="66"/>
      <c r="I342" s="66"/>
      <c r="J342" s="72"/>
      <c r="K342" s="72"/>
      <c r="L342" s="70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</row>
    <row r="343" spans="1:31" ht="19.5">
      <c r="A343" s="186" t="s">
        <v>192</v>
      </c>
      <c r="B343" s="389"/>
      <c r="C343" s="390"/>
      <c r="D343" s="38">
        <f>D76</f>
        <v>0.67</v>
      </c>
      <c r="E343" s="144" t="s">
        <v>193</v>
      </c>
      <c r="F343" s="27"/>
      <c r="G343" s="2"/>
      <c r="H343" s="85"/>
      <c r="I343" s="66"/>
      <c r="J343" s="72"/>
      <c r="K343" s="72"/>
      <c r="L343" s="85"/>
      <c r="M343" s="73"/>
      <c r="N343" s="73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85"/>
      <c r="AC343" s="85"/>
      <c r="AD343" s="85"/>
      <c r="AE343" s="85"/>
    </row>
    <row r="344" spans="1:31" ht="19.5">
      <c r="A344" s="186" t="s">
        <v>194</v>
      </c>
      <c r="B344" s="389"/>
      <c r="C344" s="390"/>
      <c r="D344" s="105">
        <f>D342/D343</f>
        <v>668754.584355528</v>
      </c>
      <c r="E344" s="58" t="s">
        <v>195</v>
      </c>
      <c r="F344" s="27"/>
      <c r="G344" s="2"/>
      <c r="H344" s="74"/>
      <c r="I344" s="74"/>
      <c r="J344" s="74"/>
      <c r="K344" s="74"/>
      <c r="L344" s="74"/>
      <c r="M344" s="2"/>
      <c r="N344" s="2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</row>
    <row r="345" spans="1:31" ht="19.5">
      <c r="A345" s="138" t="s">
        <v>196</v>
      </c>
      <c r="B345" s="139"/>
      <c r="C345" s="140"/>
      <c r="D345" s="38">
        <f>9.97/0.72*D343</f>
        <v>9.277638888888891</v>
      </c>
      <c r="E345" s="58" t="s">
        <v>197</v>
      </c>
      <c r="F345" s="27"/>
      <c r="G345" s="2"/>
      <c r="H345" s="74"/>
      <c r="I345" s="74"/>
      <c r="J345" s="74"/>
      <c r="K345" s="74"/>
      <c r="L345" s="74"/>
      <c r="M345" s="2"/>
      <c r="N345" s="2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</row>
    <row r="346" spans="1:31" ht="15">
      <c r="A346" s="138" t="s">
        <v>198</v>
      </c>
      <c r="B346" s="139"/>
      <c r="C346" s="140"/>
      <c r="D346" s="105">
        <f>D345*D344</f>
        <v>6204463.538939573</v>
      </c>
      <c r="E346" s="58" t="s">
        <v>199</v>
      </c>
      <c r="F346" s="27"/>
      <c r="G346" s="2"/>
      <c r="H346" s="74"/>
      <c r="I346" s="74"/>
      <c r="J346" s="74"/>
      <c r="K346" s="74"/>
      <c r="L346" s="74"/>
      <c r="M346" s="2"/>
      <c r="N346" s="2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</row>
    <row r="347" spans="1:31" ht="19.5">
      <c r="A347" s="138" t="s">
        <v>200</v>
      </c>
      <c r="B347" s="139"/>
      <c r="C347" s="140"/>
      <c r="D347" s="105">
        <f>E14</f>
        <v>2500000</v>
      </c>
      <c r="E347" s="58" t="s">
        <v>11</v>
      </c>
      <c r="F347" s="27"/>
      <c r="G347" s="2"/>
      <c r="H347" s="74"/>
      <c r="I347" s="74"/>
      <c r="J347" s="74"/>
      <c r="K347" s="74"/>
      <c r="L347" s="74"/>
      <c r="M347" s="2"/>
      <c r="N347" s="2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</row>
    <row r="348" spans="1:31" ht="19.5">
      <c r="A348" s="138" t="s">
        <v>201</v>
      </c>
      <c r="B348" s="139"/>
      <c r="C348" s="140"/>
      <c r="D348" s="38">
        <f>D347/D346</f>
        <v>0.40293572269542</v>
      </c>
      <c r="E348" s="58" t="s">
        <v>202</v>
      </c>
      <c r="F348" s="27"/>
      <c r="G348" s="2"/>
      <c r="H348" s="74"/>
      <c r="I348" s="74"/>
      <c r="J348" s="74"/>
      <c r="K348" s="74"/>
      <c r="L348" s="74"/>
      <c r="M348" s="2"/>
      <c r="N348" s="2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</row>
    <row r="349" spans="1:31" ht="16.5" thickBot="1">
      <c r="A349" s="470" t="s">
        <v>203</v>
      </c>
      <c r="B349" s="471"/>
      <c r="C349" s="472"/>
      <c r="D349" s="363">
        <f>D348*100</f>
        <v>40.293572269542</v>
      </c>
      <c r="E349" s="364" t="s">
        <v>55</v>
      </c>
      <c r="F349" s="27"/>
      <c r="G349" s="2"/>
      <c r="H349" s="74"/>
      <c r="I349" s="74"/>
      <c r="J349" s="74"/>
      <c r="K349" s="74"/>
      <c r="L349" s="74"/>
      <c r="M349" s="2"/>
      <c r="N349" s="2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</row>
    <row r="350" spans="1:31" ht="15">
      <c r="A350" s="27"/>
      <c r="B350" s="27"/>
      <c r="C350" s="27"/>
      <c r="D350" s="27"/>
      <c r="E350" s="27"/>
      <c r="F350" s="27"/>
      <c r="G350" s="2"/>
      <c r="H350" s="74"/>
      <c r="I350" s="74"/>
      <c r="J350" s="74"/>
      <c r="K350" s="74"/>
      <c r="L350" s="74"/>
      <c r="M350" s="2"/>
      <c r="N350" s="2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</row>
    <row r="351" spans="1:8" s="2" customFormat="1" ht="15">
      <c r="A351" s="115" t="s">
        <v>386</v>
      </c>
      <c r="B351" s="27"/>
      <c r="C351" s="27"/>
      <c r="D351" s="27"/>
      <c r="E351" s="27"/>
      <c r="F351" s="27"/>
      <c r="G351" s="27"/>
      <c r="H351" s="27"/>
    </row>
    <row r="352" spans="1:8" s="2" customFormat="1" ht="15">
      <c r="A352" s="115" t="s">
        <v>387</v>
      </c>
      <c r="B352" s="27"/>
      <c r="C352" s="27"/>
      <c r="D352" s="27"/>
      <c r="E352" s="27"/>
      <c r="F352" s="27"/>
      <c r="G352" s="27"/>
      <c r="H352" s="27"/>
    </row>
    <row r="353" spans="1:8" s="2" customFormat="1" ht="15">
      <c r="A353" s="27" t="s">
        <v>388</v>
      </c>
      <c r="B353" s="27"/>
      <c r="C353" s="27"/>
      <c r="D353" s="27"/>
      <c r="E353" s="27"/>
      <c r="F353" s="27"/>
      <c r="G353" s="27"/>
      <c r="H353" s="27"/>
    </row>
    <row r="354" spans="1:8" s="2" customFormat="1" ht="15">
      <c r="A354" s="27"/>
      <c r="B354" s="27"/>
      <c r="C354" s="27"/>
      <c r="D354" s="27"/>
      <c r="E354" s="27"/>
      <c r="F354" s="27"/>
      <c r="G354" s="27"/>
      <c r="H354" s="27"/>
    </row>
    <row r="355" spans="1:8" s="2" customFormat="1" ht="15">
      <c r="A355" s="27"/>
      <c r="B355" s="27"/>
      <c r="C355" s="27"/>
      <c r="D355" s="27"/>
      <c r="E355" s="27"/>
      <c r="F355" s="27"/>
      <c r="G355" s="27"/>
      <c r="H355" s="27"/>
    </row>
    <row r="356" spans="1:8" s="2" customFormat="1" ht="15">
      <c r="A356" s="116"/>
      <c r="B356" s="117"/>
      <c r="C356" s="117"/>
      <c r="D356" s="117"/>
      <c r="E356" s="118"/>
      <c r="F356" s="27"/>
      <c r="G356" s="27"/>
      <c r="H356" s="27"/>
    </row>
    <row r="357" spans="1:8" s="2" customFormat="1" ht="15">
      <c r="A357" s="119" t="s">
        <v>389</v>
      </c>
      <c r="B357" s="27"/>
      <c r="C357" s="27" t="s">
        <v>390</v>
      </c>
      <c r="D357" s="27"/>
      <c r="E357" s="120"/>
      <c r="F357" s="27"/>
      <c r="G357" s="27"/>
      <c r="H357" s="27"/>
    </row>
    <row r="358" spans="1:8" s="2" customFormat="1" ht="15">
      <c r="A358" s="119" t="s">
        <v>391</v>
      </c>
      <c r="B358" s="27"/>
      <c r="C358" s="27" t="s">
        <v>392</v>
      </c>
      <c r="D358" s="27"/>
      <c r="E358" s="120"/>
      <c r="F358" s="27"/>
      <c r="G358" s="27"/>
      <c r="H358" s="27"/>
    </row>
    <row r="359" spans="1:8" s="2" customFormat="1" ht="15">
      <c r="A359" s="119" t="s">
        <v>393</v>
      </c>
      <c r="B359" s="27"/>
      <c r="C359" s="27" t="s">
        <v>394</v>
      </c>
      <c r="D359" s="27"/>
      <c r="E359" s="120"/>
      <c r="F359" s="27"/>
      <c r="G359" s="27"/>
      <c r="H359" s="27"/>
    </row>
    <row r="360" spans="1:8" s="2" customFormat="1" ht="15">
      <c r="A360" s="119" t="s">
        <v>395</v>
      </c>
      <c r="B360" s="27"/>
      <c r="C360" s="27" t="s">
        <v>396</v>
      </c>
      <c r="D360" s="27"/>
      <c r="E360" s="120"/>
      <c r="F360" s="27"/>
      <c r="G360" s="27"/>
      <c r="H360" s="27"/>
    </row>
    <row r="361" spans="1:8" s="2" customFormat="1" ht="15">
      <c r="A361" s="119" t="s">
        <v>397</v>
      </c>
      <c r="B361" s="27"/>
      <c r="C361" s="27" t="s">
        <v>398</v>
      </c>
      <c r="D361" s="27"/>
      <c r="E361" s="120"/>
      <c r="F361" s="27"/>
      <c r="G361" s="27"/>
      <c r="H361" s="27"/>
    </row>
    <row r="362" spans="1:8" s="2" customFormat="1" ht="15">
      <c r="A362" s="119" t="s">
        <v>399</v>
      </c>
      <c r="B362" s="27"/>
      <c r="C362" s="27" t="s">
        <v>400</v>
      </c>
      <c r="D362" s="27"/>
      <c r="E362" s="120"/>
      <c r="F362" s="27"/>
      <c r="G362" s="27"/>
      <c r="H362" s="27"/>
    </row>
    <row r="363" spans="1:8" s="2" customFormat="1" ht="15">
      <c r="A363" s="119" t="s">
        <v>401</v>
      </c>
      <c r="B363" s="27"/>
      <c r="C363" s="27"/>
      <c r="D363" s="27"/>
      <c r="E363" s="120"/>
      <c r="F363" s="27"/>
      <c r="G363" s="27"/>
      <c r="H363" s="27"/>
    </row>
    <row r="364" spans="1:8" s="2" customFormat="1" ht="15">
      <c r="A364" s="121"/>
      <c r="B364" s="27"/>
      <c r="C364" s="27"/>
      <c r="D364" s="27"/>
      <c r="E364" s="120"/>
      <c r="F364" s="27"/>
      <c r="G364" s="27"/>
      <c r="H364" s="27"/>
    </row>
    <row r="365" spans="1:8" s="2" customFormat="1" ht="15">
      <c r="A365" s="119" t="s">
        <v>402</v>
      </c>
      <c r="B365" s="27"/>
      <c r="C365" s="27"/>
      <c r="D365" s="27"/>
      <c r="E365" s="120"/>
      <c r="F365" s="27"/>
      <c r="G365" s="27"/>
      <c r="H365" s="27"/>
    </row>
    <row r="366" spans="1:8" s="2" customFormat="1" ht="15">
      <c r="A366" s="122"/>
      <c r="B366" s="123"/>
      <c r="C366" s="123"/>
      <c r="D366" s="123"/>
      <c r="E366" s="124"/>
      <c r="F366" s="27"/>
      <c r="G366" s="27"/>
      <c r="H366" s="27"/>
    </row>
    <row r="367" spans="1:8" s="2" customFormat="1" ht="15">
      <c r="A367" s="27"/>
      <c r="B367" s="27"/>
      <c r="C367" s="27"/>
      <c r="D367" s="27"/>
      <c r="E367" s="27"/>
      <c r="F367" s="27"/>
      <c r="G367" s="27"/>
      <c r="H367" s="27"/>
    </row>
    <row r="368" spans="1:9" ht="15">
      <c r="A368" s="27"/>
      <c r="B368" s="27"/>
      <c r="C368" s="27"/>
      <c r="D368" s="27"/>
      <c r="E368" s="27"/>
      <c r="F368" s="27"/>
      <c r="G368" s="2"/>
      <c r="H368" s="2"/>
      <c r="I368" s="2"/>
    </row>
    <row r="369" spans="1:9" ht="15">
      <c r="A369" s="27"/>
      <c r="B369" s="27"/>
      <c r="C369" s="27"/>
      <c r="D369" s="27"/>
      <c r="E369" s="27"/>
      <c r="F369" s="27"/>
      <c r="G369" s="2"/>
      <c r="H369" s="2"/>
      <c r="I369" s="2"/>
    </row>
    <row r="370" spans="1:9" ht="15">
      <c r="A370" s="27"/>
      <c r="B370" s="27"/>
      <c r="C370" s="27"/>
      <c r="D370" s="27"/>
      <c r="E370" s="27"/>
      <c r="F370" s="27"/>
      <c r="G370" s="2"/>
      <c r="H370" s="2"/>
      <c r="I370" s="2"/>
    </row>
    <row r="371" spans="1:9" ht="15">
      <c r="A371" s="27"/>
      <c r="B371" s="27"/>
      <c r="C371" s="27"/>
      <c r="D371" s="27"/>
      <c r="E371" s="27"/>
      <c r="F371" s="27"/>
      <c r="G371" s="2"/>
      <c r="H371" s="2"/>
      <c r="I371" s="2"/>
    </row>
    <row r="372" spans="1:9" ht="15">
      <c r="A372" s="27"/>
      <c r="B372" s="27"/>
      <c r="C372" s="27"/>
      <c r="D372" s="27"/>
      <c r="E372" s="27"/>
      <c r="F372" s="27"/>
      <c r="G372" s="2"/>
      <c r="H372" s="2"/>
      <c r="I372" s="2"/>
    </row>
    <row r="373" spans="1:9" ht="15">
      <c r="A373" s="27"/>
      <c r="B373" s="27"/>
      <c r="C373" s="27"/>
      <c r="D373" s="27"/>
      <c r="E373" s="27"/>
      <c r="F373" s="27"/>
      <c r="G373" s="2"/>
      <c r="H373" s="2"/>
      <c r="I373" s="2"/>
    </row>
    <row r="374" spans="1:9" ht="15">
      <c r="A374" s="27"/>
      <c r="B374" s="27"/>
      <c r="C374" s="27"/>
      <c r="D374" s="27"/>
      <c r="E374" s="27"/>
      <c r="F374" s="27"/>
      <c r="G374" s="2"/>
      <c r="H374" s="2"/>
      <c r="I374" s="2"/>
    </row>
    <row r="375" spans="1:9" ht="15">
      <c r="A375" s="27"/>
      <c r="B375" s="27"/>
      <c r="C375" s="27"/>
      <c r="D375" s="27"/>
      <c r="E375" s="27"/>
      <c r="F375" s="27"/>
      <c r="G375" s="2"/>
      <c r="H375" s="2"/>
      <c r="I375" s="2"/>
    </row>
    <row r="376" spans="1:9" ht="15">
      <c r="A376" s="27"/>
      <c r="B376" s="27"/>
      <c r="C376" s="27"/>
      <c r="D376" s="27"/>
      <c r="E376" s="27"/>
      <c r="F376" s="27"/>
      <c r="G376" s="2"/>
      <c r="H376" s="2"/>
      <c r="I376" s="2"/>
    </row>
    <row r="377" spans="1:9" ht="15">
      <c r="A377" s="27"/>
      <c r="B377" s="27"/>
      <c r="C377" s="27"/>
      <c r="D377" s="27"/>
      <c r="E377" s="27"/>
      <c r="F377" s="27"/>
      <c r="G377" s="2"/>
      <c r="H377" s="2"/>
      <c r="I377" s="2"/>
    </row>
    <row r="378" spans="1:9" ht="15">
      <c r="A378" s="27"/>
      <c r="B378" s="27"/>
      <c r="C378" s="27"/>
      <c r="D378" s="27"/>
      <c r="E378" s="27"/>
      <c r="F378" s="27"/>
      <c r="G378" s="2"/>
      <c r="H378" s="2"/>
      <c r="I378" s="2"/>
    </row>
    <row r="379" spans="1:9" ht="15">
      <c r="A379" s="27"/>
      <c r="B379" s="27"/>
      <c r="C379" s="27"/>
      <c r="D379" s="27"/>
      <c r="E379" s="27"/>
      <c r="F379" s="27"/>
      <c r="G379" s="2"/>
      <c r="H379" s="2"/>
      <c r="I379" s="2"/>
    </row>
    <row r="380" spans="1:9" ht="15">
      <c r="A380" s="27"/>
      <c r="B380" s="27"/>
      <c r="C380" s="27"/>
      <c r="D380" s="27"/>
      <c r="E380" s="27"/>
      <c r="F380" s="27"/>
      <c r="G380" s="2"/>
      <c r="H380" s="2"/>
      <c r="I380" s="2"/>
    </row>
    <row r="381" spans="1:9" ht="15">
      <c r="A381" s="27"/>
      <c r="B381" s="27"/>
      <c r="C381" s="27"/>
      <c r="D381" s="27"/>
      <c r="E381" s="27"/>
      <c r="F381" s="27"/>
      <c r="G381" s="2"/>
      <c r="H381" s="2"/>
      <c r="I381" s="2"/>
    </row>
    <row r="382" spans="1:9" ht="15">
      <c r="A382" s="27"/>
      <c r="B382" s="27"/>
      <c r="C382" s="27"/>
      <c r="D382" s="27"/>
      <c r="E382" s="27"/>
      <c r="F382" s="27"/>
      <c r="G382" s="2"/>
      <c r="H382" s="2"/>
      <c r="I382" s="2"/>
    </row>
    <row r="383" spans="1:9" ht="15">
      <c r="A383" s="27"/>
      <c r="B383" s="27"/>
      <c r="C383" s="27"/>
      <c r="D383" s="27"/>
      <c r="E383" s="27"/>
      <c r="F383" s="27"/>
      <c r="G383" s="2"/>
      <c r="H383" s="2"/>
      <c r="I383" s="2"/>
    </row>
    <row r="384" spans="1:9" ht="15">
      <c r="A384" s="27"/>
      <c r="B384" s="27"/>
      <c r="C384" s="27"/>
      <c r="D384" s="27"/>
      <c r="E384" s="27"/>
      <c r="F384" s="27"/>
      <c r="G384" s="2"/>
      <c r="H384" s="2"/>
      <c r="I384" s="2"/>
    </row>
    <row r="385" spans="1:9" ht="15">
      <c r="A385" s="27"/>
      <c r="B385" s="27"/>
      <c r="C385" s="27"/>
      <c r="D385" s="27"/>
      <c r="E385" s="27"/>
      <c r="F385" s="27"/>
      <c r="G385" s="2"/>
      <c r="H385" s="2"/>
      <c r="I385" s="2"/>
    </row>
    <row r="386" spans="1:9" ht="15">
      <c r="A386" s="27"/>
      <c r="B386" s="27"/>
      <c r="C386" s="27"/>
      <c r="D386" s="27"/>
      <c r="E386" s="27"/>
      <c r="F386" s="27"/>
      <c r="G386" s="2"/>
      <c r="H386" s="2"/>
      <c r="I386" s="2"/>
    </row>
    <row r="387" spans="1:9" ht="15">
      <c r="A387" s="27"/>
      <c r="B387" s="27"/>
      <c r="C387" s="27"/>
      <c r="D387" s="27"/>
      <c r="E387" s="27"/>
      <c r="F387" s="27"/>
      <c r="G387" s="2"/>
      <c r="H387" s="2"/>
      <c r="I387" s="2"/>
    </row>
    <row r="388" spans="1:9" ht="15">
      <c r="A388" s="27"/>
      <c r="B388" s="27"/>
      <c r="C388" s="27"/>
      <c r="D388" s="27"/>
      <c r="E388" s="27"/>
      <c r="F388" s="27"/>
      <c r="G388" s="2"/>
      <c r="H388" s="2"/>
      <c r="I388" s="2"/>
    </row>
    <row r="389" spans="1:9" ht="15">
      <c r="A389" s="27"/>
      <c r="B389" s="27"/>
      <c r="C389" s="27"/>
      <c r="D389" s="27"/>
      <c r="E389" s="27"/>
      <c r="F389" s="27"/>
      <c r="G389" s="2"/>
      <c r="H389" s="2"/>
      <c r="I389" s="2"/>
    </row>
    <row r="390" spans="1:9" ht="15">
      <c r="A390" s="27"/>
      <c r="B390" s="27"/>
      <c r="C390" s="27"/>
      <c r="D390" s="27"/>
      <c r="E390" s="27"/>
      <c r="F390" s="27"/>
      <c r="G390" s="2"/>
      <c r="H390" s="2"/>
      <c r="I390" s="2"/>
    </row>
    <row r="391" spans="1:9" ht="15">
      <c r="A391" s="27"/>
      <c r="B391" s="27"/>
      <c r="C391" s="27"/>
      <c r="D391" s="27"/>
      <c r="E391" s="27"/>
      <c r="F391" s="27"/>
      <c r="G391" s="2"/>
      <c r="H391" s="2"/>
      <c r="I391" s="2"/>
    </row>
    <row r="392" spans="1:9" ht="15">
      <c r="A392" s="27"/>
      <c r="B392" s="27"/>
      <c r="C392" s="27"/>
      <c r="D392" s="27"/>
      <c r="E392" s="27"/>
      <c r="F392" s="27"/>
      <c r="G392" s="2"/>
      <c r="H392" s="2"/>
      <c r="I392" s="2"/>
    </row>
    <row r="393" spans="1:9" ht="15">
      <c r="A393" s="27"/>
      <c r="B393" s="27"/>
      <c r="C393" s="27"/>
      <c r="D393" s="27"/>
      <c r="E393" s="27"/>
      <c r="F393" s="27"/>
      <c r="G393" s="2"/>
      <c r="H393" s="2"/>
      <c r="I393" s="2"/>
    </row>
    <row r="394" spans="1:9" ht="15">
      <c r="A394" s="27"/>
      <c r="B394" s="27"/>
      <c r="C394" s="27"/>
      <c r="D394" s="27"/>
      <c r="E394" s="27"/>
      <c r="F394" s="27"/>
      <c r="G394" s="2"/>
      <c r="H394" s="2"/>
      <c r="I394" s="2"/>
    </row>
    <row r="395" spans="1:9" ht="15">
      <c r="A395" s="27"/>
      <c r="B395" s="27"/>
      <c r="C395" s="27"/>
      <c r="D395" s="27"/>
      <c r="E395" s="27"/>
      <c r="F395" s="27"/>
      <c r="G395" s="2"/>
      <c r="H395" s="2"/>
      <c r="I395" s="2"/>
    </row>
    <row r="396" spans="1:9" ht="15">
      <c r="A396" s="27"/>
      <c r="B396" s="27"/>
      <c r="C396" s="27"/>
      <c r="D396" s="27"/>
      <c r="E396" s="27"/>
      <c r="F396" s="27"/>
      <c r="G396" s="2"/>
      <c r="H396" s="2"/>
      <c r="I396" s="2"/>
    </row>
    <row r="397" spans="1:9" ht="15">
      <c r="A397" s="27"/>
      <c r="B397" s="27"/>
      <c r="C397" s="27"/>
      <c r="D397" s="27"/>
      <c r="E397" s="27"/>
      <c r="F397" s="27"/>
      <c r="G397" s="2"/>
      <c r="H397" s="2"/>
      <c r="I397" s="2"/>
    </row>
    <row r="398" spans="1:9" ht="15">
      <c r="A398" s="27"/>
      <c r="B398" s="27"/>
      <c r="C398" s="27"/>
      <c r="D398" s="27"/>
      <c r="E398" s="27"/>
      <c r="F398" s="27"/>
      <c r="G398" s="2"/>
      <c r="H398" s="2"/>
      <c r="I398" s="2"/>
    </row>
    <row r="399" spans="1:9" ht="15">
      <c r="A399" s="27"/>
      <c r="B399" s="27"/>
      <c r="C399" s="27"/>
      <c r="D399" s="27"/>
      <c r="E399" s="27"/>
      <c r="F399" s="27"/>
      <c r="G399" s="2"/>
      <c r="H399" s="2"/>
      <c r="I399" s="2"/>
    </row>
    <row r="400" spans="1:9" ht="15">
      <c r="A400" s="27"/>
      <c r="B400" s="27"/>
      <c r="C400" s="27"/>
      <c r="D400" s="27"/>
      <c r="E400" s="27"/>
      <c r="F400" s="27"/>
      <c r="G400" s="2"/>
      <c r="H400" s="2"/>
      <c r="I400" s="2"/>
    </row>
    <row r="401" spans="1:9" ht="15">
      <c r="A401" s="27"/>
      <c r="B401" s="27"/>
      <c r="C401" s="27"/>
      <c r="D401" s="27"/>
      <c r="E401" s="27"/>
      <c r="F401" s="27"/>
      <c r="G401" s="2"/>
      <c r="H401" s="2"/>
      <c r="I401" s="2"/>
    </row>
    <row r="402" spans="1:9" ht="15">
      <c r="A402" s="27"/>
      <c r="B402" s="27"/>
      <c r="C402" s="27"/>
      <c r="D402" s="27"/>
      <c r="E402" s="27"/>
      <c r="F402" s="27"/>
      <c r="G402" s="2"/>
      <c r="H402" s="2"/>
      <c r="I402" s="2"/>
    </row>
    <row r="403" spans="1:9" ht="15">
      <c r="A403" s="27"/>
      <c r="B403" s="27"/>
      <c r="C403" s="27"/>
      <c r="D403" s="27"/>
      <c r="E403" s="27"/>
      <c r="F403" s="27"/>
      <c r="G403" s="2"/>
      <c r="H403" s="2"/>
      <c r="I403" s="2"/>
    </row>
    <row r="404" spans="1:9" ht="15">
      <c r="A404" s="27"/>
      <c r="B404" s="27"/>
      <c r="C404" s="27"/>
      <c r="D404" s="27"/>
      <c r="E404" s="27"/>
      <c r="F404" s="27"/>
      <c r="G404" s="2"/>
      <c r="H404" s="2"/>
      <c r="I404" s="2"/>
    </row>
    <row r="405" spans="1:9" ht="15">
      <c r="A405" s="27"/>
      <c r="B405" s="27"/>
      <c r="C405" s="27"/>
      <c r="D405" s="27"/>
      <c r="E405" s="27"/>
      <c r="F405" s="27"/>
      <c r="G405" s="2"/>
      <c r="H405" s="2"/>
      <c r="I405" s="2"/>
    </row>
    <row r="406" spans="1:9" ht="15">
      <c r="A406" s="27"/>
      <c r="B406" s="27"/>
      <c r="C406" s="27"/>
      <c r="D406" s="27"/>
      <c r="E406" s="27"/>
      <c r="F406" s="27"/>
      <c r="G406" s="2"/>
      <c r="H406" s="2"/>
      <c r="I406" s="2"/>
    </row>
    <row r="407" spans="1:9" ht="15">
      <c r="A407" s="27"/>
      <c r="B407" s="27"/>
      <c r="C407" s="27"/>
      <c r="D407" s="27"/>
      <c r="E407" s="27"/>
      <c r="F407" s="27"/>
      <c r="G407" s="2"/>
      <c r="H407" s="2"/>
      <c r="I407" s="2"/>
    </row>
    <row r="408" spans="1:9" ht="15">
      <c r="A408" s="27"/>
      <c r="B408" s="27"/>
      <c r="C408" s="27"/>
      <c r="D408" s="27"/>
      <c r="E408" s="27"/>
      <c r="F408" s="27"/>
      <c r="G408" s="2"/>
      <c r="H408" s="2"/>
      <c r="I408" s="2"/>
    </row>
    <row r="409" spans="1:9" ht="15">
      <c r="A409" s="27"/>
      <c r="B409" s="27"/>
      <c r="C409" s="27"/>
      <c r="D409" s="27"/>
      <c r="E409" s="27"/>
      <c r="F409" s="27"/>
      <c r="G409" s="2"/>
      <c r="H409" s="2"/>
      <c r="I409" s="2"/>
    </row>
    <row r="410" spans="1:9" ht="15">
      <c r="A410" s="27"/>
      <c r="B410" s="27"/>
      <c r="C410" s="27"/>
      <c r="D410" s="27"/>
      <c r="E410" s="27"/>
      <c r="F410" s="27"/>
      <c r="G410" s="2"/>
      <c r="H410" s="2"/>
      <c r="I410" s="2"/>
    </row>
    <row r="411" spans="1:9" ht="15">
      <c r="A411" s="27"/>
      <c r="B411" s="27"/>
      <c r="C411" s="27"/>
      <c r="D411" s="27"/>
      <c r="E411" s="27"/>
      <c r="F411" s="27"/>
      <c r="G411" s="2"/>
      <c r="H411" s="2"/>
      <c r="I411" s="2"/>
    </row>
    <row r="412" spans="1:9" ht="15">
      <c r="A412" s="27"/>
      <c r="B412" s="27"/>
      <c r="C412" s="27"/>
      <c r="D412" s="27"/>
      <c r="E412" s="27"/>
      <c r="F412" s="27"/>
      <c r="G412" s="2"/>
      <c r="H412" s="2"/>
      <c r="I412" s="2"/>
    </row>
    <row r="413" spans="1:9" ht="15">
      <c r="A413" s="27"/>
      <c r="B413" s="27"/>
      <c r="C413" s="27"/>
      <c r="D413" s="27"/>
      <c r="E413" s="27"/>
      <c r="F413" s="27"/>
      <c r="G413" s="2"/>
      <c r="H413" s="2"/>
      <c r="I413" s="2"/>
    </row>
    <row r="414" spans="1:9" ht="15">
      <c r="A414" s="27"/>
      <c r="B414" s="27"/>
      <c r="C414" s="27"/>
      <c r="D414" s="27"/>
      <c r="E414" s="27"/>
      <c r="F414" s="27"/>
      <c r="G414" s="2"/>
      <c r="H414" s="2"/>
      <c r="I414" s="2"/>
    </row>
    <row r="415" spans="1:9" ht="15">
      <c r="A415" s="27"/>
      <c r="B415" s="27"/>
      <c r="C415" s="27"/>
      <c r="D415" s="27"/>
      <c r="E415" s="27"/>
      <c r="F415" s="27"/>
      <c r="G415" s="2"/>
      <c r="H415" s="2"/>
      <c r="I415" s="2"/>
    </row>
    <row r="416" spans="1:9" ht="15">
      <c r="A416" s="27"/>
      <c r="B416" s="27"/>
      <c r="C416" s="27"/>
      <c r="D416" s="27"/>
      <c r="E416" s="27"/>
      <c r="F416" s="27"/>
      <c r="G416" s="2"/>
      <c r="H416" s="2"/>
      <c r="I416" s="2"/>
    </row>
    <row r="417" spans="1:9" ht="15">
      <c r="A417" s="27"/>
      <c r="B417" s="27"/>
      <c r="C417" s="27"/>
      <c r="D417" s="27"/>
      <c r="E417" s="27"/>
      <c r="F417" s="27"/>
      <c r="G417" s="2"/>
      <c r="H417" s="2"/>
      <c r="I417" s="2"/>
    </row>
    <row r="418" spans="1:9" ht="15">
      <c r="A418" s="27"/>
      <c r="B418" s="27"/>
      <c r="C418" s="27"/>
      <c r="D418" s="27"/>
      <c r="E418" s="27"/>
      <c r="F418" s="27"/>
      <c r="G418" s="2"/>
      <c r="H418" s="2"/>
      <c r="I418" s="2"/>
    </row>
    <row r="419" spans="1:9" ht="15">
      <c r="A419" s="27"/>
      <c r="B419" s="27"/>
      <c r="C419" s="27"/>
      <c r="D419" s="27"/>
      <c r="E419" s="27"/>
      <c r="F419" s="27"/>
      <c r="G419" s="2"/>
      <c r="H419" s="2"/>
      <c r="I419" s="2"/>
    </row>
    <row r="420" spans="1:9" ht="15">
      <c r="A420" s="27"/>
      <c r="B420" s="27"/>
      <c r="C420" s="27"/>
      <c r="D420" s="27"/>
      <c r="E420" s="27"/>
      <c r="F420" s="27"/>
      <c r="G420" s="2"/>
      <c r="H420" s="2"/>
      <c r="I420" s="2"/>
    </row>
    <row r="421" spans="1:9" ht="15">
      <c r="A421" s="27"/>
      <c r="B421" s="27"/>
      <c r="C421" s="27"/>
      <c r="D421" s="27"/>
      <c r="E421" s="27"/>
      <c r="F421" s="27"/>
      <c r="G421" s="2"/>
      <c r="H421" s="2"/>
      <c r="I421" s="2"/>
    </row>
    <row r="422" spans="1:9" ht="15">
      <c r="A422" s="27"/>
      <c r="B422" s="27"/>
      <c r="C422" s="27"/>
      <c r="D422" s="27"/>
      <c r="E422" s="27"/>
      <c r="F422" s="27"/>
      <c r="G422" s="2"/>
      <c r="H422" s="2"/>
      <c r="I422" s="2"/>
    </row>
    <row r="423" spans="1:9" ht="15">
      <c r="A423" s="27"/>
      <c r="B423" s="27"/>
      <c r="C423" s="27"/>
      <c r="D423" s="27"/>
      <c r="E423" s="27"/>
      <c r="F423" s="27"/>
      <c r="G423" s="2"/>
      <c r="H423" s="2"/>
      <c r="I423" s="2"/>
    </row>
    <row r="424" spans="1:9" ht="15">
      <c r="A424" s="27"/>
      <c r="B424" s="27"/>
      <c r="C424" s="27"/>
      <c r="D424" s="27"/>
      <c r="E424" s="27"/>
      <c r="F424" s="27"/>
      <c r="G424" s="2"/>
      <c r="H424" s="2"/>
      <c r="I424" s="2"/>
    </row>
    <row r="425" spans="1:9" ht="15">
      <c r="A425" s="27"/>
      <c r="B425" s="27"/>
      <c r="C425" s="27"/>
      <c r="D425" s="27"/>
      <c r="E425" s="27"/>
      <c r="F425" s="27"/>
      <c r="G425" s="2"/>
      <c r="H425" s="2"/>
      <c r="I425" s="2"/>
    </row>
    <row r="426" spans="1:9" ht="15">
      <c r="A426" s="27"/>
      <c r="B426" s="27"/>
      <c r="C426" s="27"/>
      <c r="D426" s="27"/>
      <c r="E426" s="27"/>
      <c r="F426" s="27"/>
      <c r="G426" s="2"/>
      <c r="H426" s="2"/>
      <c r="I426" s="2"/>
    </row>
    <row r="427" spans="1:9" ht="15">
      <c r="A427" s="27"/>
      <c r="B427" s="27"/>
      <c r="C427" s="27"/>
      <c r="D427" s="27"/>
      <c r="E427" s="27"/>
      <c r="F427" s="27"/>
      <c r="G427" s="2"/>
      <c r="H427" s="2"/>
      <c r="I427" s="2"/>
    </row>
    <row r="428" spans="1:9" ht="15">
      <c r="A428" s="27"/>
      <c r="B428" s="27"/>
      <c r="C428" s="27"/>
      <c r="D428" s="27"/>
      <c r="E428" s="27"/>
      <c r="F428" s="27"/>
      <c r="G428" s="2"/>
      <c r="H428" s="2"/>
      <c r="I428" s="2"/>
    </row>
    <row r="429" spans="1:9" ht="15">
      <c r="A429" s="27"/>
      <c r="B429" s="27"/>
      <c r="C429" s="27"/>
      <c r="D429" s="27"/>
      <c r="E429" s="27"/>
      <c r="F429" s="27"/>
      <c r="G429" s="2"/>
      <c r="H429" s="2"/>
      <c r="I429" s="2"/>
    </row>
    <row r="430" spans="1:9" ht="15">
      <c r="A430" s="27"/>
      <c r="B430" s="27"/>
      <c r="C430" s="27"/>
      <c r="D430" s="27"/>
      <c r="E430" s="27"/>
      <c r="F430" s="27"/>
      <c r="G430" s="2"/>
      <c r="H430" s="2"/>
      <c r="I430" s="2"/>
    </row>
    <row r="431" spans="1:9" ht="15">
      <c r="A431" s="27"/>
      <c r="B431" s="27"/>
      <c r="C431" s="27"/>
      <c r="D431" s="27"/>
      <c r="E431" s="27"/>
      <c r="F431" s="27"/>
      <c r="G431" s="2"/>
      <c r="H431" s="2"/>
      <c r="I431" s="2"/>
    </row>
    <row r="432" spans="1:9" ht="15">
      <c r="A432" s="27"/>
      <c r="B432" s="27"/>
      <c r="C432" s="27"/>
      <c r="D432" s="27"/>
      <c r="E432" s="27"/>
      <c r="F432" s="27"/>
      <c r="G432" s="2"/>
      <c r="H432" s="2"/>
      <c r="I432" s="2"/>
    </row>
    <row r="433" spans="1:9" ht="15">
      <c r="A433" s="27"/>
      <c r="B433" s="27"/>
      <c r="C433" s="27"/>
      <c r="D433" s="27"/>
      <c r="E433" s="27"/>
      <c r="F433" s="27"/>
      <c r="G433" s="2"/>
      <c r="H433" s="2"/>
      <c r="I433" s="2"/>
    </row>
    <row r="434" spans="1:9" ht="15">
      <c r="A434" s="27"/>
      <c r="B434" s="27"/>
      <c r="C434" s="27"/>
      <c r="D434" s="27"/>
      <c r="E434" s="27"/>
      <c r="F434" s="27"/>
      <c r="G434" s="2"/>
      <c r="H434" s="2"/>
      <c r="I434" s="2"/>
    </row>
    <row r="435" spans="1:9" ht="15">
      <c r="A435" s="27"/>
      <c r="B435" s="27"/>
      <c r="C435" s="27"/>
      <c r="D435" s="27"/>
      <c r="E435" s="27"/>
      <c r="F435" s="27"/>
      <c r="G435" s="2"/>
      <c r="H435" s="2"/>
      <c r="I435" s="2"/>
    </row>
    <row r="436" spans="1:9" ht="15">
      <c r="A436" s="27"/>
      <c r="B436" s="27"/>
      <c r="C436" s="27"/>
      <c r="D436" s="27"/>
      <c r="E436" s="27"/>
      <c r="F436" s="27"/>
      <c r="G436" s="2"/>
      <c r="H436" s="2"/>
      <c r="I436" s="2"/>
    </row>
    <row r="437" spans="1:9" ht="15">
      <c r="A437" s="27"/>
      <c r="B437" s="27"/>
      <c r="C437" s="27"/>
      <c r="D437" s="27"/>
      <c r="E437" s="27"/>
      <c r="F437" s="27"/>
      <c r="G437" s="2"/>
      <c r="H437" s="2"/>
      <c r="I437" s="2"/>
    </row>
    <row r="438" spans="1:9" ht="15">
      <c r="A438" s="27"/>
      <c r="B438" s="27"/>
      <c r="C438" s="27"/>
      <c r="D438" s="27"/>
      <c r="E438" s="27"/>
      <c r="F438" s="27"/>
      <c r="G438" s="2"/>
      <c r="H438" s="2"/>
      <c r="I438" s="2"/>
    </row>
    <row r="439" spans="1:9" ht="15">
      <c r="A439" s="27"/>
      <c r="B439" s="27"/>
      <c r="C439" s="27"/>
      <c r="D439" s="27"/>
      <c r="E439" s="27"/>
      <c r="F439" s="27"/>
      <c r="G439" s="2"/>
      <c r="H439" s="2"/>
      <c r="I439" s="2"/>
    </row>
    <row r="440" spans="1:9" ht="15">
      <c r="A440" s="27"/>
      <c r="B440" s="27"/>
      <c r="C440" s="27"/>
      <c r="D440" s="27"/>
      <c r="E440" s="27"/>
      <c r="F440" s="27"/>
      <c r="G440" s="2"/>
      <c r="H440" s="2"/>
      <c r="I440" s="2"/>
    </row>
    <row r="441" spans="1:9" ht="15">
      <c r="A441" s="27"/>
      <c r="B441" s="27"/>
      <c r="C441" s="27"/>
      <c r="D441" s="27"/>
      <c r="E441" s="27"/>
      <c r="F441" s="27"/>
      <c r="G441" s="2"/>
      <c r="H441" s="2"/>
      <c r="I441" s="2"/>
    </row>
    <row r="442" spans="1:9" ht="15">
      <c r="A442" s="27"/>
      <c r="B442" s="27"/>
      <c r="C442" s="27"/>
      <c r="D442" s="27"/>
      <c r="E442" s="27"/>
      <c r="F442" s="27"/>
      <c r="G442" s="2"/>
      <c r="H442" s="2"/>
      <c r="I442" s="2"/>
    </row>
    <row r="443" spans="1:9" ht="15">
      <c r="A443" s="27"/>
      <c r="B443" s="27"/>
      <c r="C443" s="27"/>
      <c r="D443" s="27"/>
      <c r="E443" s="27"/>
      <c r="F443" s="27"/>
      <c r="G443" s="2"/>
      <c r="H443" s="2"/>
      <c r="I443" s="2"/>
    </row>
    <row r="444" spans="1:9" ht="15">
      <c r="A444" s="27"/>
      <c r="B444" s="27"/>
      <c r="C444" s="27"/>
      <c r="D444" s="27"/>
      <c r="E444" s="27"/>
      <c r="F444" s="27"/>
      <c r="G444" s="2"/>
      <c r="H444" s="2"/>
      <c r="I444" s="2"/>
    </row>
    <row r="445" spans="1:9" ht="15">
      <c r="A445" s="27"/>
      <c r="B445" s="27"/>
      <c r="C445" s="27"/>
      <c r="D445" s="27"/>
      <c r="E445" s="27"/>
      <c r="F445" s="27"/>
      <c r="G445" s="2"/>
      <c r="H445" s="2"/>
      <c r="I445" s="2"/>
    </row>
    <row r="446" spans="1:9" ht="15">
      <c r="A446" s="27"/>
      <c r="B446" s="27"/>
      <c r="C446" s="27"/>
      <c r="D446" s="27"/>
      <c r="E446" s="27"/>
      <c r="F446" s="27"/>
      <c r="G446" s="2"/>
      <c r="H446" s="2"/>
      <c r="I446" s="2"/>
    </row>
    <row r="447" spans="1:9" ht="15">
      <c r="A447" s="27"/>
      <c r="B447" s="27"/>
      <c r="C447" s="27"/>
      <c r="D447" s="27"/>
      <c r="E447" s="27"/>
      <c r="F447" s="27"/>
      <c r="G447" s="2"/>
      <c r="H447" s="2"/>
      <c r="I447" s="2"/>
    </row>
    <row r="448" spans="1:9" ht="15">
      <c r="A448" s="27"/>
      <c r="B448" s="27"/>
      <c r="C448" s="27"/>
      <c r="D448" s="27"/>
      <c r="E448" s="27"/>
      <c r="F448" s="27"/>
      <c r="G448" s="2"/>
      <c r="H448" s="2"/>
      <c r="I448" s="2"/>
    </row>
    <row r="449" spans="1:9" ht="15">
      <c r="A449" s="27"/>
      <c r="B449" s="27"/>
      <c r="C449" s="27"/>
      <c r="D449" s="27"/>
      <c r="E449" s="27"/>
      <c r="F449" s="27"/>
      <c r="G449" s="2"/>
      <c r="H449" s="2"/>
      <c r="I449" s="2"/>
    </row>
    <row r="450" spans="1:9" ht="15">
      <c r="A450" s="27"/>
      <c r="B450" s="27"/>
      <c r="C450" s="27"/>
      <c r="D450" s="27"/>
      <c r="E450" s="27"/>
      <c r="F450" s="27"/>
      <c r="G450" s="2"/>
      <c r="H450" s="2"/>
      <c r="I450" s="2"/>
    </row>
    <row r="451" spans="1:9" ht="15">
      <c r="A451" s="27"/>
      <c r="B451" s="27"/>
      <c r="C451" s="27"/>
      <c r="D451" s="27"/>
      <c r="E451" s="27"/>
      <c r="F451" s="27"/>
      <c r="G451" s="2"/>
      <c r="H451" s="2"/>
      <c r="I451" s="2"/>
    </row>
    <row r="452" spans="1:9" ht="15">
      <c r="A452" s="27"/>
      <c r="B452" s="27"/>
      <c r="C452" s="27"/>
      <c r="D452" s="27"/>
      <c r="E452" s="27"/>
      <c r="F452" s="27"/>
      <c r="G452" s="2"/>
      <c r="H452" s="2"/>
      <c r="I452" s="2"/>
    </row>
    <row r="453" spans="1:9" ht="15">
      <c r="A453" s="27"/>
      <c r="B453" s="27"/>
      <c r="C453" s="27"/>
      <c r="D453" s="27"/>
      <c r="E453" s="27"/>
      <c r="F453" s="27"/>
      <c r="G453" s="2"/>
      <c r="H453" s="2"/>
      <c r="I453" s="2"/>
    </row>
    <row r="454" spans="1:9" ht="15">
      <c r="A454" s="27"/>
      <c r="B454" s="27"/>
      <c r="C454" s="27"/>
      <c r="D454" s="27"/>
      <c r="E454" s="27"/>
      <c r="F454" s="27"/>
      <c r="G454" s="2"/>
      <c r="H454" s="2"/>
      <c r="I454" s="2"/>
    </row>
    <row r="455" spans="1:9" ht="15">
      <c r="A455" s="27"/>
      <c r="B455" s="27"/>
      <c r="C455" s="27"/>
      <c r="D455" s="27"/>
      <c r="E455" s="27"/>
      <c r="F455" s="27"/>
      <c r="G455" s="2"/>
      <c r="H455" s="2"/>
      <c r="I455" s="2"/>
    </row>
    <row r="456" spans="1:9" ht="15">
      <c r="A456" s="27"/>
      <c r="B456" s="27"/>
      <c r="C456" s="27"/>
      <c r="D456" s="27"/>
      <c r="E456" s="27"/>
      <c r="F456" s="27"/>
      <c r="G456" s="2"/>
      <c r="H456" s="2"/>
      <c r="I456" s="2"/>
    </row>
    <row r="457" spans="1:9" ht="15">
      <c r="A457" s="27"/>
      <c r="B457" s="27"/>
      <c r="C457" s="27"/>
      <c r="D457" s="27"/>
      <c r="E457" s="27"/>
      <c r="F457" s="27"/>
      <c r="G457" s="2"/>
      <c r="H457" s="2"/>
      <c r="I457" s="2"/>
    </row>
    <row r="458" spans="1:9" ht="15">
      <c r="A458" s="27"/>
      <c r="B458" s="27"/>
      <c r="C458" s="27"/>
      <c r="D458" s="27"/>
      <c r="E458" s="27"/>
      <c r="F458" s="27"/>
      <c r="G458" s="2"/>
      <c r="H458" s="2"/>
      <c r="I458" s="2"/>
    </row>
    <row r="459" spans="1:9" ht="15">
      <c r="A459" s="27"/>
      <c r="B459" s="27"/>
      <c r="C459" s="27"/>
      <c r="D459" s="27"/>
      <c r="E459" s="27"/>
      <c r="F459" s="27"/>
      <c r="G459" s="2"/>
      <c r="H459" s="2"/>
      <c r="I459" s="2"/>
    </row>
    <row r="460" spans="1:9" ht="15">
      <c r="A460" s="27"/>
      <c r="B460" s="27"/>
      <c r="C460" s="27"/>
      <c r="D460" s="27"/>
      <c r="E460" s="27"/>
      <c r="F460" s="27"/>
      <c r="G460" s="2"/>
      <c r="H460" s="2"/>
      <c r="I460" s="2"/>
    </row>
    <row r="461" spans="1:9" ht="15">
      <c r="A461" s="27"/>
      <c r="B461" s="27"/>
      <c r="C461" s="27"/>
      <c r="D461" s="27"/>
      <c r="E461" s="27"/>
      <c r="F461" s="27"/>
      <c r="G461" s="2"/>
      <c r="H461" s="2"/>
      <c r="I461" s="2"/>
    </row>
    <row r="462" spans="1:9" ht="15">
      <c r="A462" s="27"/>
      <c r="B462" s="27"/>
      <c r="C462" s="27"/>
      <c r="D462" s="27"/>
      <c r="E462" s="27"/>
      <c r="F462" s="27"/>
      <c r="G462" s="2"/>
      <c r="H462" s="2"/>
      <c r="I462" s="2"/>
    </row>
    <row r="463" spans="1:9" ht="15">
      <c r="A463" s="27"/>
      <c r="B463" s="27"/>
      <c r="C463" s="27"/>
      <c r="D463" s="27"/>
      <c r="E463" s="27"/>
      <c r="F463" s="27"/>
      <c r="G463" s="2"/>
      <c r="H463" s="2"/>
      <c r="I463" s="2"/>
    </row>
    <row r="464" spans="1:9" ht="15">
      <c r="A464" s="27"/>
      <c r="B464" s="27"/>
      <c r="C464" s="27"/>
      <c r="D464" s="27"/>
      <c r="E464" s="27"/>
      <c r="F464" s="27"/>
      <c r="G464" s="2"/>
      <c r="H464" s="2"/>
      <c r="I464" s="2"/>
    </row>
    <row r="465" spans="1:9" ht="15">
      <c r="A465" s="27"/>
      <c r="B465" s="27"/>
      <c r="C465" s="27"/>
      <c r="D465" s="27"/>
      <c r="E465" s="27"/>
      <c r="F465" s="27"/>
      <c r="G465" s="2"/>
      <c r="H465" s="2"/>
      <c r="I465" s="2"/>
    </row>
    <row r="466" spans="1:9" ht="15">
      <c r="A466" s="27"/>
      <c r="B466" s="27"/>
      <c r="C466" s="27"/>
      <c r="D466" s="27"/>
      <c r="E466" s="27"/>
      <c r="F466" s="27"/>
      <c r="G466" s="2"/>
      <c r="H466" s="2"/>
      <c r="I466" s="2"/>
    </row>
    <row r="467" spans="1:9" ht="15">
      <c r="A467" s="27"/>
      <c r="B467" s="27"/>
      <c r="C467" s="27"/>
      <c r="D467" s="27"/>
      <c r="E467" s="27"/>
      <c r="F467" s="27"/>
      <c r="G467" s="2"/>
      <c r="H467" s="2"/>
      <c r="I467" s="2"/>
    </row>
    <row r="468" spans="1:9" ht="15">
      <c r="A468" s="27"/>
      <c r="B468" s="27"/>
      <c r="C468" s="27"/>
      <c r="D468" s="27"/>
      <c r="E468" s="27"/>
      <c r="F468" s="27"/>
      <c r="G468" s="2"/>
      <c r="H468" s="2"/>
      <c r="I468" s="2"/>
    </row>
    <row r="469" spans="1:9" ht="15">
      <c r="A469" s="27"/>
      <c r="B469" s="27"/>
      <c r="C469" s="27"/>
      <c r="D469" s="27"/>
      <c r="E469" s="27"/>
      <c r="F469" s="27"/>
      <c r="G469" s="2"/>
      <c r="H469" s="2"/>
      <c r="I469" s="2"/>
    </row>
    <row r="470" spans="1:9" ht="15">
      <c r="A470" s="27"/>
      <c r="B470" s="27"/>
      <c r="C470" s="27"/>
      <c r="D470" s="27"/>
      <c r="E470" s="27"/>
      <c r="F470" s="27"/>
      <c r="G470" s="2"/>
      <c r="H470" s="2"/>
      <c r="I470" s="2"/>
    </row>
    <row r="471" spans="1:9" ht="15">
      <c r="A471" s="27"/>
      <c r="B471" s="27"/>
      <c r="C471" s="27"/>
      <c r="D471" s="27"/>
      <c r="E471" s="27"/>
      <c r="F471" s="27"/>
      <c r="G471" s="2"/>
      <c r="H471" s="2"/>
      <c r="I471" s="2"/>
    </row>
    <row r="472" spans="1:9" ht="15">
      <c r="A472" s="27"/>
      <c r="B472" s="27"/>
      <c r="C472" s="27"/>
      <c r="D472" s="27"/>
      <c r="E472" s="27"/>
      <c r="F472" s="27"/>
      <c r="G472" s="2"/>
      <c r="H472" s="2"/>
      <c r="I472" s="2"/>
    </row>
    <row r="473" spans="1:9" ht="15">
      <c r="A473" s="27"/>
      <c r="B473" s="27"/>
      <c r="C473" s="27"/>
      <c r="D473" s="27"/>
      <c r="E473" s="27"/>
      <c r="F473" s="27"/>
      <c r="G473" s="2"/>
      <c r="H473" s="2"/>
      <c r="I473" s="2"/>
    </row>
    <row r="474" spans="1:9" ht="15">
      <c r="A474" s="27"/>
      <c r="B474" s="27"/>
      <c r="C474" s="27"/>
      <c r="D474" s="27"/>
      <c r="E474" s="27"/>
      <c r="F474" s="27"/>
      <c r="G474" s="2"/>
      <c r="H474" s="2"/>
      <c r="I474" s="2"/>
    </row>
    <row r="475" spans="1:9" ht="15">
      <c r="A475" s="27"/>
      <c r="B475" s="27"/>
      <c r="C475" s="27"/>
      <c r="D475" s="27"/>
      <c r="E475" s="27"/>
      <c r="F475" s="27"/>
      <c r="G475" s="2"/>
      <c r="H475" s="2"/>
      <c r="I475" s="2"/>
    </row>
    <row r="476" spans="1:9" ht="15">
      <c r="A476" s="27"/>
      <c r="B476" s="27"/>
      <c r="C476" s="27"/>
      <c r="D476" s="27"/>
      <c r="E476" s="27"/>
      <c r="F476" s="27"/>
      <c r="G476" s="2"/>
      <c r="H476" s="2"/>
      <c r="I476" s="2"/>
    </row>
    <row r="477" spans="1:9" ht="15">
      <c r="A477" s="27"/>
      <c r="B477" s="27"/>
      <c r="C477" s="27"/>
      <c r="D477" s="27"/>
      <c r="E477" s="27"/>
      <c r="F477" s="27"/>
      <c r="G477" s="2"/>
      <c r="H477" s="2"/>
      <c r="I477" s="2"/>
    </row>
    <row r="478" spans="1:9" ht="15">
      <c r="A478" s="27"/>
      <c r="B478" s="27"/>
      <c r="C478" s="27"/>
      <c r="D478" s="27"/>
      <c r="E478" s="27"/>
      <c r="F478" s="27"/>
      <c r="G478" s="2"/>
      <c r="H478" s="2"/>
      <c r="I478" s="2"/>
    </row>
    <row r="479" spans="1:9" ht="15">
      <c r="A479" s="27"/>
      <c r="B479" s="27"/>
      <c r="C479" s="27"/>
      <c r="D479" s="27"/>
      <c r="E479" s="27"/>
      <c r="F479" s="27"/>
      <c r="G479" s="2"/>
      <c r="H479" s="2"/>
      <c r="I479" s="2"/>
    </row>
    <row r="480" spans="1:9" ht="15">
      <c r="A480" s="27"/>
      <c r="B480" s="27"/>
      <c r="C480" s="27"/>
      <c r="D480" s="27"/>
      <c r="E480" s="27"/>
      <c r="F480" s="27"/>
      <c r="G480" s="2"/>
      <c r="H480" s="2"/>
      <c r="I480" s="2"/>
    </row>
    <row r="481" spans="1:9" ht="15">
      <c r="A481" s="27"/>
      <c r="B481" s="27"/>
      <c r="C481" s="27"/>
      <c r="D481" s="27"/>
      <c r="E481" s="27"/>
      <c r="F481" s="27"/>
      <c r="G481" s="2"/>
      <c r="H481" s="2"/>
      <c r="I481" s="2"/>
    </row>
    <row r="482" spans="1:9" ht="15">
      <c r="A482" s="27"/>
      <c r="B482" s="27"/>
      <c r="C482" s="27"/>
      <c r="D482" s="27"/>
      <c r="E482" s="27"/>
      <c r="F482" s="27"/>
      <c r="G482" s="2"/>
      <c r="H482" s="2"/>
      <c r="I482" s="2"/>
    </row>
    <row r="483" spans="1:9" ht="15">
      <c r="A483" s="27"/>
      <c r="B483" s="27"/>
      <c r="C483" s="27"/>
      <c r="D483" s="27"/>
      <c r="E483" s="27"/>
      <c r="F483" s="27"/>
      <c r="G483" s="2"/>
      <c r="H483" s="2"/>
      <c r="I483" s="2"/>
    </row>
    <row r="484" spans="1:9" ht="15">
      <c r="A484" s="27"/>
      <c r="B484" s="27"/>
      <c r="C484" s="27"/>
      <c r="D484" s="27"/>
      <c r="E484" s="27"/>
      <c r="F484" s="27"/>
      <c r="G484" s="2"/>
      <c r="H484" s="2"/>
      <c r="I484" s="2"/>
    </row>
    <row r="485" spans="1:9" ht="15">
      <c r="A485" s="27"/>
      <c r="B485" s="27"/>
      <c r="C485" s="27"/>
      <c r="D485" s="27"/>
      <c r="E485" s="27"/>
      <c r="F485" s="27"/>
      <c r="G485" s="2"/>
      <c r="H485" s="2"/>
      <c r="I485" s="2"/>
    </row>
    <row r="486" spans="1:9" ht="15">
      <c r="A486" s="27"/>
      <c r="B486" s="27"/>
      <c r="C486" s="27"/>
      <c r="D486" s="27"/>
      <c r="E486" s="27"/>
      <c r="F486" s="27"/>
      <c r="G486" s="2"/>
      <c r="H486" s="2"/>
      <c r="I486" s="2"/>
    </row>
    <row r="487" spans="1:9" ht="15">
      <c r="A487" s="27"/>
      <c r="B487" s="27"/>
      <c r="C487" s="27"/>
      <c r="D487" s="27"/>
      <c r="E487" s="27"/>
      <c r="F487" s="27"/>
      <c r="G487" s="2"/>
      <c r="H487" s="2"/>
      <c r="I487" s="2"/>
    </row>
    <row r="488" spans="1:9" ht="15">
      <c r="A488" s="27"/>
      <c r="B488" s="27"/>
      <c r="C488" s="27"/>
      <c r="D488" s="27"/>
      <c r="E488" s="27"/>
      <c r="F488" s="27"/>
      <c r="G488" s="2"/>
      <c r="H488" s="2"/>
      <c r="I488" s="2"/>
    </row>
    <row r="489" spans="1:9" ht="15">
      <c r="A489" s="27"/>
      <c r="B489" s="27"/>
      <c r="C489" s="27"/>
      <c r="D489" s="27"/>
      <c r="E489" s="27"/>
      <c r="F489" s="27"/>
      <c r="G489" s="2"/>
      <c r="H489" s="2"/>
      <c r="I489" s="2"/>
    </row>
    <row r="490" spans="1:9" ht="15">
      <c r="A490" s="27"/>
      <c r="B490" s="27"/>
      <c r="C490" s="27"/>
      <c r="D490" s="27"/>
      <c r="E490" s="27"/>
      <c r="F490" s="27"/>
      <c r="G490" s="2"/>
      <c r="H490" s="2"/>
      <c r="I490" s="2"/>
    </row>
    <row r="491" spans="1:9" ht="15">
      <c r="A491" s="27"/>
      <c r="B491" s="27"/>
      <c r="C491" s="27"/>
      <c r="D491" s="27"/>
      <c r="E491" s="27"/>
      <c r="F491" s="27"/>
      <c r="G491" s="2"/>
      <c r="H491" s="2"/>
      <c r="I491" s="2"/>
    </row>
    <row r="492" spans="1:9" ht="15">
      <c r="A492" s="27"/>
      <c r="B492" s="27"/>
      <c r="C492" s="27"/>
      <c r="D492" s="27"/>
      <c r="E492" s="27"/>
      <c r="F492" s="27"/>
      <c r="G492" s="2"/>
      <c r="H492" s="2"/>
      <c r="I492" s="2"/>
    </row>
    <row r="493" spans="1:9" ht="15">
      <c r="A493" s="27"/>
      <c r="B493" s="27"/>
      <c r="C493" s="27"/>
      <c r="D493" s="27"/>
      <c r="E493" s="27"/>
      <c r="F493" s="27"/>
      <c r="G493" s="2"/>
      <c r="H493" s="2"/>
      <c r="I493" s="2"/>
    </row>
    <row r="494" spans="1:9" ht="15">
      <c r="A494" s="27"/>
      <c r="B494" s="27"/>
      <c r="C494" s="27"/>
      <c r="D494" s="27"/>
      <c r="E494" s="27"/>
      <c r="F494" s="27"/>
      <c r="G494" s="2"/>
      <c r="H494" s="2"/>
      <c r="I494" s="2"/>
    </row>
    <row r="495" spans="1:9" ht="15">
      <c r="A495" s="27"/>
      <c r="B495" s="27"/>
      <c r="C495" s="27"/>
      <c r="D495" s="27"/>
      <c r="E495" s="27"/>
      <c r="F495" s="27"/>
      <c r="G495" s="2"/>
      <c r="H495" s="2"/>
      <c r="I495" s="2"/>
    </row>
    <row r="496" spans="1:9" ht="15">
      <c r="A496" s="27"/>
      <c r="B496" s="27"/>
      <c r="C496" s="27"/>
      <c r="D496" s="27"/>
      <c r="E496" s="27"/>
      <c r="F496" s="27"/>
      <c r="G496" s="2"/>
      <c r="H496" s="2"/>
      <c r="I496" s="2"/>
    </row>
    <row r="497" spans="1:9" ht="15">
      <c r="A497" s="27"/>
      <c r="B497" s="27"/>
      <c r="C497" s="27"/>
      <c r="D497" s="27"/>
      <c r="E497" s="27"/>
      <c r="F497" s="27"/>
      <c r="G497" s="2"/>
      <c r="H497" s="2"/>
      <c r="I497" s="2"/>
    </row>
    <row r="498" spans="1:9" ht="15">
      <c r="A498" s="27"/>
      <c r="B498" s="27"/>
      <c r="C498" s="27"/>
      <c r="D498" s="27"/>
      <c r="E498" s="27"/>
      <c r="F498" s="27"/>
      <c r="G498" s="2"/>
      <c r="H498" s="2"/>
      <c r="I498" s="2"/>
    </row>
    <row r="499" spans="1:9" ht="15">
      <c r="A499" s="27"/>
      <c r="B499" s="27"/>
      <c r="C499" s="27"/>
      <c r="D499" s="27"/>
      <c r="E499" s="27"/>
      <c r="F499" s="27"/>
      <c r="G499" s="2"/>
      <c r="H499" s="2"/>
      <c r="I499" s="2"/>
    </row>
    <row r="500" spans="1:9" ht="15">
      <c r="A500" s="27"/>
      <c r="B500" s="27"/>
      <c r="C500" s="27"/>
      <c r="D500" s="27"/>
      <c r="E500" s="27"/>
      <c r="F500" s="27"/>
      <c r="G500" s="2"/>
      <c r="H500" s="2"/>
      <c r="I500" s="2"/>
    </row>
    <row r="501" spans="1:9" ht="15">
      <c r="A501" s="27"/>
      <c r="B501" s="27"/>
      <c r="C501" s="27"/>
      <c r="D501" s="27"/>
      <c r="E501" s="27"/>
      <c r="F501" s="27"/>
      <c r="G501" s="2"/>
      <c r="H501" s="2"/>
      <c r="I501" s="2"/>
    </row>
    <row r="502" spans="1:9" ht="15">
      <c r="A502" s="27"/>
      <c r="B502" s="27"/>
      <c r="C502" s="27"/>
      <c r="D502" s="27"/>
      <c r="E502" s="27"/>
      <c r="F502" s="27"/>
      <c r="G502" s="2"/>
      <c r="H502" s="2"/>
      <c r="I502" s="2"/>
    </row>
    <row r="503" spans="1:9" ht="15">
      <c r="A503" s="27"/>
      <c r="B503" s="27"/>
      <c r="C503" s="27"/>
      <c r="D503" s="27"/>
      <c r="E503" s="27"/>
      <c r="F503" s="27"/>
      <c r="G503" s="2"/>
      <c r="H503" s="2"/>
      <c r="I503" s="2"/>
    </row>
    <row r="504" spans="1:9" ht="15">
      <c r="A504" s="27"/>
      <c r="B504" s="27"/>
      <c r="C504" s="27"/>
      <c r="D504" s="27"/>
      <c r="E504" s="27"/>
      <c r="F504" s="27"/>
      <c r="G504" s="2"/>
      <c r="H504" s="2"/>
      <c r="I504" s="2"/>
    </row>
    <row r="505" spans="1:9" ht="15">
      <c r="A505" s="27"/>
      <c r="B505" s="27"/>
      <c r="C505" s="27"/>
      <c r="D505" s="27"/>
      <c r="E505" s="27"/>
      <c r="F505" s="27"/>
      <c r="G505" s="2"/>
      <c r="H505" s="2"/>
      <c r="I505" s="2"/>
    </row>
    <row r="506" spans="1:9" ht="15">
      <c r="A506" s="27"/>
      <c r="B506" s="27"/>
      <c r="C506" s="27"/>
      <c r="D506" s="27"/>
      <c r="E506" s="27"/>
      <c r="F506" s="27"/>
      <c r="G506" s="2"/>
      <c r="H506" s="2"/>
      <c r="I506" s="2"/>
    </row>
    <row r="507" spans="1:9" ht="15">
      <c r="A507" s="27"/>
      <c r="B507" s="27"/>
      <c r="C507" s="27"/>
      <c r="D507" s="27"/>
      <c r="E507" s="27"/>
      <c r="F507" s="27"/>
      <c r="G507" s="2"/>
      <c r="H507" s="2"/>
      <c r="I507" s="2"/>
    </row>
    <row r="508" spans="1:9" ht="15">
      <c r="A508" s="27"/>
      <c r="B508" s="27"/>
      <c r="C508" s="27"/>
      <c r="D508" s="27"/>
      <c r="E508" s="27"/>
      <c r="F508" s="27"/>
      <c r="G508" s="2"/>
      <c r="H508" s="2"/>
      <c r="I508" s="2"/>
    </row>
    <row r="509" spans="1:9" ht="15">
      <c r="A509" s="27"/>
      <c r="B509" s="27"/>
      <c r="C509" s="27"/>
      <c r="D509" s="27"/>
      <c r="E509" s="27"/>
      <c r="F509" s="27"/>
      <c r="G509" s="2"/>
      <c r="H509" s="2"/>
      <c r="I509" s="2"/>
    </row>
    <row r="510" spans="1:9" ht="15">
      <c r="A510" s="27"/>
      <c r="B510" s="27"/>
      <c r="C510" s="27"/>
      <c r="D510" s="27"/>
      <c r="E510" s="27"/>
      <c r="F510" s="27"/>
      <c r="G510" s="2"/>
      <c r="H510" s="2"/>
      <c r="I510" s="2"/>
    </row>
    <row r="511" spans="1:9" ht="15">
      <c r="A511" s="27"/>
      <c r="B511" s="27"/>
      <c r="C511" s="27"/>
      <c r="D511" s="27"/>
      <c r="E511" s="27"/>
      <c r="F511" s="27"/>
      <c r="G511" s="2"/>
      <c r="H511" s="2"/>
      <c r="I511" s="2"/>
    </row>
    <row r="512" spans="1:9" ht="15">
      <c r="A512" s="27"/>
      <c r="B512" s="27"/>
      <c r="C512" s="27"/>
      <c r="D512" s="27"/>
      <c r="E512" s="27"/>
      <c r="F512" s="27"/>
      <c r="G512" s="2"/>
      <c r="H512" s="2"/>
      <c r="I512" s="2"/>
    </row>
    <row r="513" spans="1:9" ht="15">
      <c r="A513" s="27"/>
      <c r="B513" s="27"/>
      <c r="C513" s="27"/>
      <c r="D513" s="27"/>
      <c r="E513" s="27"/>
      <c r="F513" s="27"/>
      <c r="G513" s="2"/>
      <c r="H513" s="2"/>
      <c r="I513" s="2"/>
    </row>
    <row r="514" spans="1:9" ht="15">
      <c r="A514" s="27"/>
      <c r="B514" s="27"/>
      <c r="C514" s="27"/>
      <c r="D514" s="27"/>
      <c r="E514" s="27"/>
      <c r="F514" s="27"/>
      <c r="G514" s="2"/>
      <c r="H514" s="2"/>
      <c r="I514" s="2"/>
    </row>
    <row r="515" spans="1:9" ht="15">
      <c r="A515" s="27"/>
      <c r="B515" s="27"/>
      <c r="C515" s="27"/>
      <c r="D515" s="27"/>
      <c r="E515" s="27"/>
      <c r="F515" s="27"/>
      <c r="G515" s="2"/>
      <c r="H515" s="2"/>
      <c r="I515" s="2"/>
    </row>
    <row r="516" spans="1:9" ht="15">
      <c r="A516" s="27"/>
      <c r="B516" s="27"/>
      <c r="C516" s="27"/>
      <c r="D516" s="27"/>
      <c r="E516" s="27"/>
      <c r="F516" s="27"/>
      <c r="G516" s="2"/>
      <c r="H516" s="2"/>
      <c r="I516" s="2"/>
    </row>
    <row r="517" spans="1:9" ht="15">
      <c r="A517" s="27"/>
      <c r="B517" s="27"/>
      <c r="C517" s="27"/>
      <c r="D517" s="27"/>
      <c r="E517" s="27"/>
      <c r="F517" s="27"/>
      <c r="G517" s="2"/>
      <c r="H517" s="2"/>
      <c r="I517" s="2"/>
    </row>
    <row r="518" spans="1:9" ht="15">
      <c r="A518" s="27"/>
      <c r="B518" s="27"/>
      <c r="C518" s="27"/>
      <c r="D518" s="27"/>
      <c r="E518" s="27"/>
      <c r="F518" s="27"/>
      <c r="G518" s="2"/>
      <c r="H518" s="2"/>
      <c r="I518" s="2"/>
    </row>
    <row r="519" spans="1:9" ht="15">
      <c r="A519" s="27"/>
      <c r="B519" s="27"/>
      <c r="C519" s="27"/>
      <c r="D519" s="27"/>
      <c r="E519" s="27"/>
      <c r="F519" s="27"/>
      <c r="G519" s="2"/>
      <c r="H519" s="2"/>
      <c r="I519" s="2"/>
    </row>
    <row r="520" spans="1:9" ht="15">
      <c r="A520" s="27"/>
      <c r="B520" s="27"/>
      <c r="C520" s="27"/>
      <c r="D520" s="27"/>
      <c r="E520" s="27"/>
      <c r="F520" s="27"/>
      <c r="G520" s="2"/>
      <c r="H520" s="2"/>
      <c r="I520" s="2"/>
    </row>
    <row r="521" spans="1:9" ht="15">
      <c r="A521" s="27"/>
      <c r="B521" s="27"/>
      <c r="C521" s="27"/>
      <c r="D521" s="27"/>
      <c r="E521" s="27"/>
      <c r="F521" s="27"/>
      <c r="G521" s="2"/>
      <c r="H521" s="2"/>
      <c r="I521" s="2"/>
    </row>
    <row r="522" spans="1:9" ht="15">
      <c r="A522" s="27"/>
      <c r="B522" s="27"/>
      <c r="C522" s="27"/>
      <c r="D522" s="27"/>
      <c r="E522" s="27"/>
      <c r="F522" s="27"/>
      <c r="G522" s="2"/>
      <c r="H522" s="2"/>
      <c r="I522" s="2"/>
    </row>
    <row r="523" spans="1:9" ht="15">
      <c r="A523" s="27"/>
      <c r="B523" s="27"/>
      <c r="C523" s="27"/>
      <c r="D523" s="27"/>
      <c r="E523" s="27"/>
      <c r="F523" s="27"/>
      <c r="G523" s="2"/>
      <c r="H523" s="2"/>
      <c r="I523" s="2"/>
    </row>
    <row r="524" spans="1:9" ht="15">
      <c r="A524" s="27"/>
      <c r="B524" s="27"/>
      <c r="C524" s="27"/>
      <c r="D524" s="27"/>
      <c r="E524" s="27"/>
      <c r="F524" s="27"/>
      <c r="G524" s="2"/>
      <c r="H524" s="2"/>
      <c r="I524" s="2"/>
    </row>
    <row r="525" spans="1:9" ht="15">
      <c r="A525" s="27"/>
      <c r="B525" s="27"/>
      <c r="C525" s="27"/>
      <c r="D525" s="27"/>
      <c r="E525" s="27"/>
      <c r="F525" s="27"/>
      <c r="G525" s="2"/>
      <c r="H525" s="2"/>
      <c r="I525" s="2"/>
    </row>
    <row r="526" spans="1:9" ht="15">
      <c r="A526" s="27"/>
      <c r="B526" s="27"/>
      <c r="C526" s="27"/>
      <c r="D526" s="27"/>
      <c r="E526" s="27"/>
      <c r="F526" s="27"/>
      <c r="G526" s="2"/>
      <c r="H526" s="2"/>
      <c r="I526" s="2"/>
    </row>
    <row r="527" spans="1:9" ht="15">
      <c r="A527" s="27"/>
      <c r="B527" s="27"/>
      <c r="C527" s="27"/>
      <c r="D527" s="27"/>
      <c r="E527" s="27"/>
      <c r="F527" s="27"/>
      <c r="G527" s="2"/>
      <c r="H527" s="2"/>
      <c r="I527" s="2"/>
    </row>
    <row r="528" spans="1:9" ht="15">
      <c r="A528" s="27"/>
      <c r="B528" s="27"/>
      <c r="C528" s="27"/>
      <c r="D528" s="27"/>
      <c r="E528" s="27"/>
      <c r="F528" s="27"/>
      <c r="G528" s="2"/>
      <c r="H528" s="2"/>
      <c r="I528" s="2"/>
    </row>
    <row r="529" spans="1:9" ht="15">
      <c r="A529" s="27"/>
      <c r="B529" s="27"/>
      <c r="C529" s="27"/>
      <c r="D529" s="27"/>
      <c r="E529" s="27"/>
      <c r="F529" s="27"/>
      <c r="G529" s="2"/>
      <c r="H529" s="2"/>
      <c r="I529" s="2"/>
    </row>
    <row r="530" spans="1:9" ht="15">
      <c r="A530" s="27"/>
      <c r="B530" s="27"/>
      <c r="C530" s="27"/>
      <c r="D530" s="27"/>
      <c r="E530" s="27"/>
      <c r="F530" s="27"/>
      <c r="G530" s="2"/>
      <c r="H530" s="2"/>
      <c r="I530" s="2"/>
    </row>
    <row r="531" spans="1:9" ht="15">
      <c r="A531" s="27"/>
      <c r="B531" s="27"/>
      <c r="C531" s="27"/>
      <c r="D531" s="27"/>
      <c r="E531" s="27"/>
      <c r="F531" s="27"/>
      <c r="G531" s="2"/>
      <c r="H531" s="2"/>
      <c r="I531" s="2"/>
    </row>
    <row r="532" spans="1:9" ht="15">
      <c r="A532" s="27"/>
      <c r="B532" s="27"/>
      <c r="C532" s="27"/>
      <c r="D532" s="27"/>
      <c r="E532" s="27"/>
      <c r="F532" s="27"/>
      <c r="G532" s="2"/>
      <c r="H532" s="2"/>
      <c r="I532" s="2"/>
    </row>
    <row r="533" spans="1:9" ht="15">
      <c r="A533" s="27"/>
      <c r="B533" s="27"/>
      <c r="C533" s="27"/>
      <c r="D533" s="27"/>
      <c r="E533" s="27"/>
      <c r="F533" s="27"/>
      <c r="G533" s="2"/>
      <c r="H533" s="2"/>
      <c r="I533" s="2"/>
    </row>
    <row r="534" spans="1:9" ht="15">
      <c r="A534" s="27"/>
      <c r="B534" s="27"/>
      <c r="C534" s="27"/>
      <c r="D534" s="27"/>
      <c r="E534" s="27"/>
      <c r="F534" s="27"/>
      <c r="G534" s="2"/>
      <c r="H534" s="2"/>
      <c r="I534" s="2"/>
    </row>
    <row r="535" spans="1:9" ht="15">
      <c r="A535" s="27"/>
      <c r="B535" s="27"/>
      <c r="C535" s="27"/>
      <c r="D535" s="27"/>
      <c r="E535" s="27"/>
      <c r="F535" s="27"/>
      <c r="G535" s="2"/>
      <c r="H535" s="2"/>
      <c r="I535" s="2"/>
    </row>
    <row r="536" spans="1:9" ht="15">
      <c r="A536" s="27"/>
      <c r="B536" s="27"/>
      <c r="C536" s="27"/>
      <c r="D536" s="27"/>
      <c r="E536" s="27"/>
      <c r="F536" s="27"/>
      <c r="G536" s="2"/>
      <c r="H536" s="2"/>
      <c r="I536" s="2"/>
    </row>
    <row r="537" spans="1:9" ht="15">
      <c r="A537" s="27"/>
      <c r="B537" s="27"/>
      <c r="C537" s="27"/>
      <c r="D537" s="27"/>
      <c r="E537" s="27"/>
      <c r="F537" s="27"/>
      <c r="G537" s="2"/>
      <c r="H537" s="2"/>
      <c r="I537" s="2"/>
    </row>
    <row r="538" spans="1:9" ht="15">
      <c r="A538" s="27"/>
      <c r="B538" s="27"/>
      <c r="C538" s="27"/>
      <c r="D538" s="27"/>
      <c r="E538" s="27"/>
      <c r="F538" s="27"/>
      <c r="G538" s="2"/>
      <c r="H538" s="2"/>
      <c r="I538" s="2"/>
    </row>
    <row r="539" spans="1:9" ht="15">
      <c r="A539" s="27"/>
      <c r="B539" s="27"/>
      <c r="C539" s="27"/>
      <c r="D539" s="27"/>
      <c r="E539" s="27"/>
      <c r="F539" s="27"/>
      <c r="G539" s="2"/>
      <c r="H539" s="2"/>
      <c r="I539" s="2"/>
    </row>
    <row r="540" spans="1:9" ht="15">
      <c r="A540" s="27"/>
      <c r="B540" s="27"/>
      <c r="C540" s="27"/>
      <c r="D540" s="27"/>
      <c r="E540" s="27"/>
      <c r="F540" s="27"/>
      <c r="G540" s="2"/>
      <c r="H540" s="2"/>
      <c r="I540" s="2"/>
    </row>
    <row r="541" spans="1:9" ht="15">
      <c r="A541" s="27"/>
      <c r="B541" s="27"/>
      <c r="C541" s="27"/>
      <c r="D541" s="27"/>
      <c r="E541" s="27"/>
      <c r="F541" s="27"/>
      <c r="G541" s="2"/>
      <c r="H541" s="2"/>
      <c r="I541" s="2"/>
    </row>
    <row r="542" spans="1:9" ht="15">
      <c r="A542" s="27"/>
      <c r="B542" s="27"/>
      <c r="C542" s="27"/>
      <c r="D542" s="27"/>
      <c r="E542" s="27"/>
      <c r="F542" s="27"/>
      <c r="G542" s="2"/>
      <c r="H542" s="2"/>
      <c r="I542" s="2"/>
    </row>
    <row r="543" spans="1:9" ht="15">
      <c r="A543" s="27"/>
      <c r="B543" s="27"/>
      <c r="C543" s="27"/>
      <c r="D543" s="27"/>
      <c r="E543" s="27"/>
      <c r="F543" s="27"/>
      <c r="G543" s="2"/>
      <c r="H543" s="2"/>
      <c r="I543" s="2"/>
    </row>
    <row r="544" spans="1:9" ht="15">
      <c r="A544" s="27"/>
      <c r="B544" s="27"/>
      <c r="C544" s="27"/>
      <c r="D544" s="27"/>
      <c r="E544" s="27"/>
      <c r="F544" s="27"/>
      <c r="G544" s="2"/>
      <c r="H544" s="2"/>
      <c r="I544" s="2"/>
    </row>
    <row r="545" spans="1:9" ht="15">
      <c r="A545" s="27"/>
      <c r="B545" s="27"/>
      <c r="C545" s="27"/>
      <c r="D545" s="27"/>
      <c r="E545" s="27"/>
      <c r="F545" s="27"/>
      <c r="G545" s="2"/>
      <c r="H545" s="2"/>
      <c r="I545" s="2"/>
    </row>
    <row r="546" spans="1:9" ht="15">
      <c r="A546" s="27"/>
      <c r="B546" s="27"/>
      <c r="C546" s="27"/>
      <c r="D546" s="27"/>
      <c r="E546" s="27"/>
      <c r="F546" s="27"/>
      <c r="G546" s="2"/>
      <c r="H546" s="2"/>
      <c r="I546" s="2"/>
    </row>
    <row r="547" spans="1:9" ht="15">
      <c r="A547" s="27"/>
      <c r="B547" s="27"/>
      <c r="C547" s="27"/>
      <c r="D547" s="27"/>
      <c r="E547" s="27"/>
      <c r="F547" s="27"/>
      <c r="G547" s="2"/>
      <c r="H547" s="2"/>
      <c r="I547" s="2"/>
    </row>
    <row r="548" spans="1:9" ht="15">
      <c r="A548" s="27"/>
      <c r="B548" s="27"/>
      <c r="C548" s="27"/>
      <c r="D548" s="27"/>
      <c r="E548" s="27"/>
      <c r="F548" s="27"/>
      <c r="G548" s="2"/>
      <c r="H548" s="2"/>
      <c r="I548" s="2"/>
    </row>
    <row r="549" spans="1:9" ht="15">
      <c r="A549" s="27"/>
      <c r="B549" s="27"/>
      <c r="C549" s="27"/>
      <c r="D549" s="27"/>
      <c r="E549" s="27"/>
      <c r="F549" s="27"/>
      <c r="G549" s="2"/>
      <c r="H549" s="2"/>
      <c r="I549" s="2"/>
    </row>
    <row r="550" spans="1:9" ht="15">
      <c r="A550" s="27"/>
      <c r="B550" s="27"/>
      <c r="C550" s="27"/>
      <c r="D550" s="27"/>
      <c r="E550" s="27"/>
      <c r="F550" s="27"/>
      <c r="G550" s="2"/>
      <c r="H550" s="2"/>
      <c r="I550" s="2"/>
    </row>
    <row r="551" spans="1:9" ht="15">
      <c r="A551" s="27"/>
      <c r="B551" s="27"/>
      <c r="C551" s="27"/>
      <c r="D551" s="27"/>
      <c r="E551" s="27"/>
      <c r="F551" s="27"/>
      <c r="G551" s="2"/>
      <c r="H551" s="2"/>
      <c r="I551" s="2"/>
    </row>
    <row r="552" spans="1:9" ht="15">
      <c r="A552" s="27"/>
      <c r="B552" s="27"/>
      <c r="C552" s="27"/>
      <c r="D552" s="27"/>
      <c r="E552" s="27"/>
      <c r="F552" s="27"/>
      <c r="G552" s="2"/>
      <c r="H552" s="2"/>
      <c r="I552" s="2"/>
    </row>
    <row r="553" spans="1:9" ht="15">
      <c r="A553" s="27"/>
      <c r="B553" s="27"/>
      <c r="C553" s="27"/>
      <c r="D553" s="27"/>
      <c r="E553" s="27"/>
      <c r="F553" s="27"/>
      <c r="G553" s="2"/>
      <c r="H553" s="2"/>
      <c r="I553" s="2"/>
    </row>
    <row r="554" spans="1:9" ht="15">
      <c r="A554" s="27"/>
      <c r="B554" s="27"/>
      <c r="C554" s="27"/>
      <c r="D554" s="27"/>
      <c r="E554" s="27"/>
      <c r="F554" s="27"/>
      <c r="G554" s="2"/>
      <c r="H554" s="2"/>
      <c r="I554" s="2"/>
    </row>
    <row r="555" spans="1:9" ht="15">
      <c r="A555" s="27"/>
      <c r="B555" s="27"/>
      <c r="C555" s="27"/>
      <c r="D555" s="27"/>
      <c r="E555" s="27"/>
      <c r="F555" s="27"/>
      <c r="G555" s="2"/>
      <c r="H555" s="2"/>
      <c r="I555" s="2"/>
    </row>
    <row r="556" spans="1:9" ht="15">
      <c r="A556" s="27"/>
      <c r="B556" s="27"/>
      <c r="C556" s="27"/>
      <c r="D556" s="27"/>
      <c r="E556" s="27"/>
      <c r="F556" s="27"/>
      <c r="G556" s="2"/>
      <c r="H556" s="2"/>
      <c r="I556" s="2"/>
    </row>
    <row r="557" spans="1:9" ht="15">
      <c r="A557" s="27"/>
      <c r="B557" s="27"/>
      <c r="C557" s="27"/>
      <c r="D557" s="27"/>
      <c r="E557" s="27"/>
      <c r="F557" s="27"/>
      <c r="G557" s="2"/>
      <c r="H557" s="2"/>
      <c r="I557" s="2"/>
    </row>
    <row r="558" spans="1:9" ht="15">
      <c r="A558" s="27"/>
      <c r="B558" s="27"/>
      <c r="C558" s="27"/>
      <c r="D558" s="27"/>
      <c r="E558" s="27"/>
      <c r="F558" s="27"/>
      <c r="G558" s="2"/>
      <c r="H558" s="2"/>
      <c r="I558" s="2"/>
    </row>
    <row r="559" spans="1:9" ht="15">
      <c r="A559" s="27"/>
      <c r="B559" s="27"/>
      <c r="C559" s="27"/>
      <c r="D559" s="27"/>
      <c r="E559" s="27"/>
      <c r="F559" s="27"/>
      <c r="G559" s="2"/>
      <c r="H559" s="2"/>
      <c r="I559" s="2"/>
    </row>
    <row r="560" spans="1:9" ht="15">
      <c r="A560" s="27"/>
      <c r="B560" s="27"/>
      <c r="C560" s="27"/>
      <c r="D560" s="27"/>
      <c r="E560" s="27"/>
      <c r="F560" s="27"/>
      <c r="G560" s="2"/>
      <c r="H560" s="2"/>
      <c r="I560" s="2"/>
    </row>
    <row r="561" spans="1:9" ht="15">
      <c r="A561" s="27"/>
      <c r="B561" s="27"/>
      <c r="C561" s="27"/>
      <c r="D561" s="27"/>
      <c r="E561" s="27"/>
      <c r="F561" s="27"/>
      <c r="G561" s="2"/>
      <c r="H561" s="2"/>
      <c r="I561" s="2"/>
    </row>
    <row r="562" spans="1:9" ht="15">
      <c r="A562" s="27"/>
      <c r="B562" s="27"/>
      <c r="C562" s="27"/>
      <c r="D562" s="27"/>
      <c r="E562" s="27"/>
      <c r="F562" s="27"/>
      <c r="G562" s="2"/>
      <c r="H562" s="2"/>
      <c r="I562" s="2"/>
    </row>
    <row r="563" spans="1:9" ht="15">
      <c r="A563" s="27"/>
      <c r="B563" s="27"/>
      <c r="C563" s="27"/>
      <c r="D563" s="27"/>
      <c r="E563" s="27"/>
      <c r="F563" s="27"/>
      <c r="G563" s="2"/>
      <c r="H563" s="2"/>
      <c r="I563" s="2"/>
    </row>
    <row r="564" spans="1:9" ht="15">
      <c r="A564" s="27"/>
      <c r="B564" s="27"/>
      <c r="C564" s="27"/>
      <c r="D564" s="27"/>
      <c r="E564" s="27"/>
      <c r="F564" s="27"/>
      <c r="G564" s="2"/>
      <c r="H564" s="2"/>
      <c r="I564" s="2"/>
    </row>
    <row r="565" spans="1:9" ht="15">
      <c r="A565" s="27"/>
      <c r="B565" s="27"/>
      <c r="C565" s="27"/>
      <c r="D565" s="27"/>
      <c r="E565" s="27"/>
      <c r="F565" s="27"/>
      <c r="G565" s="2"/>
      <c r="H565" s="2"/>
      <c r="I565" s="2"/>
    </row>
    <row r="566" spans="1:9" ht="15">
      <c r="A566" s="27"/>
      <c r="B566" s="27"/>
      <c r="C566" s="27"/>
      <c r="D566" s="27"/>
      <c r="E566" s="27"/>
      <c r="F566" s="27"/>
      <c r="G566" s="2"/>
      <c r="H566" s="2"/>
      <c r="I566" s="2"/>
    </row>
    <row r="567" spans="1:9" ht="15">
      <c r="A567" s="27"/>
      <c r="B567" s="27"/>
      <c r="C567" s="27"/>
      <c r="D567" s="27"/>
      <c r="E567" s="27"/>
      <c r="F567" s="27"/>
      <c r="G567" s="2"/>
      <c r="H567" s="2"/>
      <c r="I567" s="2"/>
    </row>
    <row r="568" spans="1:9" ht="15">
      <c r="A568" s="27"/>
      <c r="B568" s="27"/>
      <c r="C568" s="27"/>
      <c r="D568" s="27"/>
      <c r="E568" s="27"/>
      <c r="F568" s="27"/>
      <c r="G568" s="2"/>
      <c r="H568" s="2"/>
      <c r="I568" s="2"/>
    </row>
    <row r="569" spans="1:9" ht="15">
      <c r="A569" s="27"/>
      <c r="B569" s="27"/>
      <c r="C569" s="27"/>
      <c r="D569" s="27"/>
      <c r="E569" s="27"/>
      <c r="F569" s="27"/>
      <c r="G569" s="2"/>
      <c r="H569" s="2"/>
      <c r="I569" s="2"/>
    </row>
    <row r="570" spans="1:9" ht="15">
      <c r="A570" s="27"/>
      <c r="B570" s="27"/>
      <c r="C570" s="27"/>
      <c r="D570" s="27"/>
      <c r="E570" s="27"/>
      <c r="F570" s="27"/>
      <c r="G570" s="2"/>
      <c r="H570" s="2"/>
      <c r="I570" s="2"/>
    </row>
    <row r="571" spans="1:9" ht="15">
      <c r="A571" s="27"/>
      <c r="B571" s="27"/>
      <c r="C571" s="27"/>
      <c r="D571" s="27"/>
      <c r="E571" s="27"/>
      <c r="F571" s="27"/>
      <c r="G571" s="2"/>
      <c r="H571" s="2"/>
      <c r="I571" s="2"/>
    </row>
    <row r="572" spans="1:9" ht="15">
      <c r="A572" s="27"/>
      <c r="B572" s="27"/>
      <c r="C572" s="27"/>
      <c r="D572" s="27"/>
      <c r="E572" s="27"/>
      <c r="F572" s="27"/>
      <c r="G572" s="2"/>
      <c r="H572" s="2"/>
      <c r="I572" s="2"/>
    </row>
    <row r="573" spans="1:9" ht="15">
      <c r="A573" s="27"/>
      <c r="B573" s="27"/>
      <c r="C573" s="27"/>
      <c r="D573" s="27"/>
      <c r="E573" s="27"/>
      <c r="F573" s="27"/>
      <c r="G573" s="2"/>
      <c r="H573" s="2"/>
      <c r="I573" s="2"/>
    </row>
    <row r="574" spans="1:9" ht="15">
      <c r="A574" s="27"/>
      <c r="B574" s="27"/>
      <c r="C574" s="27"/>
      <c r="D574" s="27"/>
      <c r="E574" s="27"/>
      <c r="F574" s="27"/>
      <c r="G574" s="2"/>
      <c r="H574" s="2"/>
      <c r="I574" s="2"/>
    </row>
    <row r="575" spans="1:9" ht="15">
      <c r="A575" s="27"/>
      <c r="B575" s="27"/>
      <c r="C575" s="27"/>
      <c r="D575" s="27"/>
      <c r="E575" s="27"/>
      <c r="F575" s="27"/>
      <c r="G575" s="2"/>
      <c r="H575" s="2"/>
      <c r="I575" s="2"/>
    </row>
    <row r="576" spans="1:9" ht="15">
      <c r="A576" s="27"/>
      <c r="B576" s="27"/>
      <c r="C576" s="27"/>
      <c r="D576" s="27"/>
      <c r="E576" s="27"/>
      <c r="F576" s="27"/>
      <c r="G576" s="2"/>
      <c r="H576" s="2"/>
      <c r="I576" s="2"/>
    </row>
    <row r="577" spans="1:9" ht="15">
      <c r="A577" s="27"/>
      <c r="B577" s="27"/>
      <c r="C577" s="27"/>
      <c r="D577" s="27"/>
      <c r="E577" s="27"/>
      <c r="F577" s="27"/>
      <c r="G577" s="2"/>
      <c r="H577" s="2"/>
      <c r="I577" s="2"/>
    </row>
    <row r="578" spans="1:9" ht="15">
      <c r="A578" s="27"/>
      <c r="B578" s="27"/>
      <c r="C578" s="27"/>
      <c r="D578" s="27"/>
      <c r="E578" s="27"/>
      <c r="F578" s="27"/>
      <c r="G578" s="2"/>
      <c r="H578" s="2"/>
      <c r="I578" s="2"/>
    </row>
    <row r="579" spans="1:9" ht="15">
      <c r="A579" s="27"/>
      <c r="B579" s="27"/>
      <c r="C579" s="27"/>
      <c r="D579" s="27"/>
      <c r="E579" s="27"/>
      <c r="F579" s="27"/>
      <c r="G579" s="2"/>
      <c r="H579" s="2"/>
      <c r="I579" s="2"/>
    </row>
    <row r="580" spans="1:9" ht="15">
      <c r="A580" s="27"/>
      <c r="B580" s="27"/>
      <c r="C580" s="27"/>
      <c r="D580" s="27"/>
      <c r="E580" s="27"/>
      <c r="F580" s="27"/>
      <c r="G580" s="2"/>
      <c r="H580" s="2"/>
      <c r="I580" s="2"/>
    </row>
    <row r="581" spans="1:9" ht="15">
      <c r="A581" s="27"/>
      <c r="B581" s="27"/>
      <c r="C581" s="27"/>
      <c r="D581" s="27"/>
      <c r="E581" s="27"/>
      <c r="F581" s="27"/>
      <c r="G581" s="2"/>
      <c r="H581" s="2"/>
      <c r="I581" s="2"/>
    </row>
    <row r="582" spans="1:9" ht="15">
      <c r="A582" s="27"/>
      <c r="B582" s="27"/>
      <c r="C582" s="27"/>
      <c r="D582" s="27"/>
      <c r="E582" s="27"/>
      <c r="F582" s="27"/>
      <c r="G582" s="2"/>
      <c r="H582" s="2"/>
      <c r="I582" s="2"/>
    </row>
    <row r="583" spans="1:9" ht="15">
      <c r="A583" s="27"/>
      <c r="B583" s="27"/>
      <c r="C583" s="27"/>
      <c r="D583" s="27"/>
      <c r="E583" s="27"/>
      <c r="F583" s="27"/>
      <c r="G583" s="2"/>
      <c r="H583" s="2"/>
      <c r="I583" s="2"/>
    </row>
    <row r="584" spans="1:9" ht="15">
      <c r="A584" s="27"/>
      <c r="B584" s="27"/>
      <c r="C584" s="27"/>
      <c r="D584" s="27"/>
      <c r="E584" s="27"/>
      <c r="F584" s="27"/>
      <c r="G584" s="2"/>
      <c r="H584" s="2"/>
      <c r="I584" s="2"/>
    </row>
    <row r="585" spans="1:9" ht="15">
      <c r="A585" s="27"/>
      <c r="B585" s="27"/>
      <c r="C585" s="27"/>
      <c r="D585" s="27"/>
      <c r="E585" s="27"/>
      <c r="F585" s="27"/>
      <c r="G585" s="2"/>
      <c r="H585" s="2"/>
      <c r="I585" s="2"/>
    </row>
    <row r="586" spans="1:9" ht="15">
      <c r="A586" s="27"/>
      <c r="B586" s="27"/>
      <c r="C586" s="27"/>
      <c r="D586" s="27"/>
      <c r="E586" s="27"/>
      <c r="F586" s="27"/>
      <c r="G586" s="2"/>
      <c r="H586" s="2"/>
      <c r="I586" s="2"/>
    </row>
    <row r="587" spans="1:9" ht="15">
      <c r="A587" s="27"/>
      <c r="B587" s="27"/>
      <c r="C587" s="27"/>
      <c r="D587" s="27"/>
      <c r="E587" s="27"/>
      <c r="F587" s="27"/>
      <c r="G587" s="2"/>
      <c r="H587" s="2"/>
      <c r="I587" s="2"/>
    </row>
    <row r="588" spans="1:9" ht="15">
      <c r="A588" s="27"/>
      <c r="B588" s="27"/>
      <c r="C588" s="27"/>
      <c r="D588" s="27"/>
      <c r="E588" s="27"/>
      <c r="F588" s="27"/>
      <c r="G588" s="2"/>
      <c r="H588" s="2"/>
      <c r="I588" s="2"/>
    </row>
    <row r="589" spans="1:9" ht="15">
      <c r="A589" s="27"/>
      <c r="B589" s="27"/>
      <c r="C589" s="27"/>
      <c r="D589" s="27"/>
      <c r="E589" s="27"/>
      <c r="F589" s="27"/>
      <c r="G589" s="2"/>
      <c r="H589" s="2"/>
      <c r="I589" s="2"/>
    </row>
    <row r="590" spans="1:9" ht="15">
      <c r="A590" s="27"/>
      <c r="B590" s="27"/>
      <c r="C590" s="27"/>
      <c r="D590" s="27"/>
      <c r="E590" s="27"/>
      <c r="F590" s="27"/>
      <c r="G590" s="2"/>
      <c r="H590" s="2"/>
      <c r="I590" s="2"/>
    </row>
    <row r="591" spans="1:9" ht="15">
      <c r="A591" s="27"/>
      <c r="B591" s="27"/>
      <c r="C591" s="27"/>
      <c r="D591" s="27"/>
      <c r="E591" s="27"/>
      <c r="F591" s="27"/>
      <c r="G591" s="2"/>
      <c r="H591" s="2"/>
      <c r="I591" s="2"/>
    </row>
    <row r="592" spans="1:9" ht="15">
      <c r="A592" s="27"/>
      <c r="B592" s="27"/>
      <c r="C592" s="27"/>
      <c r="D592" s="27"/>
      <c r="E592" s="27"/>
      <c r="F592" s="27"/>
      <c r="G592" s="2"/>
      <c r="H592" s="2"/>
      <c r="I592" s="2"/>
    </row>
    <row r="593" spans="1:9" ht="15">
      <c r="A593" s="27"/>
      <c r="B593" s="27"/>
      <c r="C593" s="27"/>
      <c r="D593" s="27"/>
      <c r="E593" s="27"/>
      <c r="F593" s="27"/>
      <c r="G593" s="2"/>
      <c r="H593" s="2"/>
      <c r="I593" s="2"/>
    </row>
    <row r="594" spans="1:9" ht="15">
      <c r="A594" s="27"/>
      <c r="B594" s="27"/>
      <c r="C594" s="27"/>
      <c r="D594" s="27"/>
      <c r="E594" s="27"/>
      <c r="F594" s="27"/>
      <c r="G594" s="2"/>
      <c r="H594" s="2"/>
      <c r="I594" s="2"/>
    </row>
    <row r="595" spans="1:9" ht="15">
      <c r="A595" s="27"/>
      <c r="B595" s="27"/>
      <c r="C595" s="27"/>
      <c r="D595" s="27"/>
      <c r="E595" s="27"/>
      <c r="F595" s="27"/>
      <c r="G595" s="2"/>
      <c r="H595" s="2"/>
      <c r="I595" s="2"/>
    </row>
    <row r="596" spans="1:9" ht="15">
      <c r="A596" s="27"/>
      <c r="B596" s="27"/>
      <c r="C596" s="27"/>
      <c r="D596" s="27"/>
      <c r="E596" s="27"/>
      <c r="F596" s="27"/>
      <c r="G596" s="2"/>
      <c r="H596" s="2"/>
      <c r="I596" s="2"/>
    </row>
    <row r="597" spans="1:9" ht="15">
      <c r="A597" s="27"/>
      <c r="B597" s="27"/>
      <c r="C597" s="27"/>
      <c r="D597" s="27"/>
      <c r="E597" s="27"/>
      <c r="F597" s="27"/>
      <c r="G597" s="2"/>
      <c r="H597" s="2"/>
      <c r="I597" s="2"/>
    </row>
    <row r="598" spans="1:9" ht="15">
      <c r="A598" s="27"/>
      <c r="B598" s="27"/>
      <c r="C598" s="27"/>
      <c r="D598" s="27"/>
      <c r="E598" s="27"/>
      <c r="F598" s="27"/>
      <c r="G598" s="2"/>
      <c r="H598" s="2"/>
      <c r="I598" s="2"/>
    </row>
    <row r="599" spans="1:9" ht="15">
      <c r="A599" s="27"/>
      <c r="B599" s="27"/>
      <c r="C599" s="27"/>
      <c r="D599" s="27"/>
      <c r="E599" s="27"/>
      <c r="F599" s="27"/>
      <c r="G599" s="2"/>
      <c r="H599" s="2"/>
      <c r="I599" s="2"/>
    </row>
    <row r="600" spans="1:9" ht="15">
      <c r="A600" s="27"/>
      <c r="B600" s="27"/>
      <c r="C600" s="27"/>
      <c r="D600" s="27"/>
      <c r="E600" s="27"/>
      <c r="F600" s="27"/>
      <c r="G600" s="2"/>
      <c r="H600" s="2"/>
      <c r="I600" s="2"/>
    </row>
    <row r="601" spans="1:9" ht="15">
      <c r="A601" s="27"/>
      <c r="B601" s="27"/>
      <c r="C601" s="27"/>
      <c r="D601" s="27"/>
      <c r="E601" s="27"/>
      <c r="F601" s="27"/>
      <c r="G601" s="2"/>
      <c r="H601" s="2"/>
      <c r="I601" s="2"/>
    </row>
    <row r="602" spans="1:9" ht="15">
      <c r="A602" s="27"/>
      <c r="B602" s="27"/>
      <c r="C602" s="27"/>
      <c r="D602" s="27"/>
      <c r="E602" s="27"/>
      <c r="F602" s="27"/>
      <c r="G602" s="2"/>
      <c r="H602" s="2"/>
      <c r="I602" s="2"/>
    </row>
    <row r="603" spans="1:9" ht="15">
      <c r="A603" s="27"/>
      <c r="B603" s="27"/>
      <c r="C603" s="27"/>
      <c r="D603" s="27"/>
      <c r="E603" s="27"/>
      <c r="F603" s="27"/>
      <c r="G603" s="2"/>
      <c r="H603" s="2"/>
      <c r="I603" s="2"/>
    </row>
    <row r="604" spans="1:9" ht="15">
      <c r="A604" s="27"/>
      <c r="B604" s="27"/>
      <c r="C604" s="27"/>
      <c r="D604" s="27"/>
      <c r="E604" s="27"/>
      <c r="F604" s="27"/>
      <c r="G604" s="2"/>
      <c r="H604" s="2"/>
      <c r="I604" s="2"/>
    </row>
    <row r="605" spans="1:9" ht="15">
      <c r="A605" s="27"/>
      <c r="B605" s="27"/>
      <c r="C605" s="27"/>
      <c r="D605" s="27"/>
      <c r="E605" s="27"/>
      <c r="F605" s="27"/>
      <c r="G605" s="2"/>
      <c r="H605" s="2"/>
      <c r="I605" s="2"/>
    </row>
    <row r="606" spans="1:9" ht="15">
      <c r="A606" s="27"/>
      <c r="B606" s="27"/>
      <c r="C606" s="27"/>
      <c r="D606" s="27"/>
      <c r="E606" s="27"/>
      <c r="F606" s="27"/>
      <c r="G606" s="2"/>
      <c r="H606" s="2"/>
      <c r="I606" s="2"/>
    </row>
    <row r="607" spans="1:9" ht="15">
      <c r="A607" s="27"/>
      <c r="B607" s="27"/>
      <c r="C607" s="27"/>
      <c r="D607" s="27"/>
      <c r="E607" s="27"/>
      <c r="F607" s="27"/>
      <c r="G607" s="2"/>
      <c r="H607" s="2"/>
      <c r="I607" s="2"/>
    </row>
    <row r="608" spans="1:9" ht="15">
      <c r="A608" s="27"/>
      <c r="B608" s="27"/>
      <c r="C608" s="27"/>
      <c r="D608" s="27"/>
      <c r="E608" s="27"/>
      <c r="F608" s="27"/>
      <c r="G608" s="2"/>
      <c r="H608" s="2"/>
      <c r="I608" s="2"/>
    </row>
    <row r="609" spans="1:9" ht="15">
      <c r="A609" s="27"/>
      <c r="B609" s="27"/>
      <c r="C609" s="27"/>
      <c r="D609" s="27"/>
      <c r="E609" s="27"/>
      <c r="F609" s="27"/>
      <c r="G609" s="2"/>
      <c r="H609" s="2"/>
      <c r="I609" s="2"/>
    </row>
    <row r="610" spans="1:9" ht="15">
      <c r="A610" s="27"/>
      <c r="B610" s="27"/>
      <c r="C610" s="27"/>
      <c r="D610" s="27"/>
      <c r="E610" s="27"/>
      <c r="F610" s="27"/>
      <c r="G610" s="2"/>
      <c r="H610" s="2"/>
      <c r="I610" s="2"/>
    </row>
    <row r="611" spans="1:9" ht="15">
      <c r="A611" s="27"/>
      <c r="B611" s="27"/>
      <c r="C611" s="27"/>
      <c r="D611" s="27"/>
      <c r="E611" s="27"/>
      <c r="F611" s="27"/>
      <c r="G611" s="2"/>
      <c r="H611" s="2"/>
      <c r="I611" s="2"/>
    </row>
    <row r="612" spans="1:9" ht="15">
      <c r="A612" s="27"/>
      <c r="B612" s="27"/>
      <c r="C612" s="27"/>
      <c r="D612" s="27"/>
      <c r="E612" s="27"/>
      <c r="F612" s="27"/>
      <c r="G612" s="2"/>
      <c r="H612" s="2"/>
      <c r="I612" s="2"/>
    </row>
    <row r="613" spans="1:9" ht="15">
      <c r="A613" s="27"/>
      <c r="B613" s="27"/>
      <c r="C613" s="27"/>
      <c r="D613" s="27"/>
      <c r="E613" s="27"/>
      <c r="F613" s="27"/>
      <c r="G613" s="2"/>
      <c r="H613" s="2"/>
      <c r="I613" s="2"/>
    </row>
    <row r="614" spans="1:9" ht="15">
      <c r="A614" s="27"/>
      <c r="B614" s="27"/>
      <c r="C614" s="27"/>
      <c r="D614" s="27"/>
      <c r="E614" s="27"/>
      <c r="F614" s="27"/>
      <c r="G614" s="2"/>
      <c r="H614" s="2"/>
      <c r="I614" s="2"/>
    </row>
    <row r="615" spans="1:9" ht="15">
      <c r="A615" s="27"/>
      <c r="B615" s="27"/>
      <c r="C615" s="27"/>
      <c r="D615" s="27"/>
      <c r="E615" s="27"/>
      <c r="F615" s="27"/>
      <c r="G615" s="2"/>
      <c r="H615" s="2"/>
      <c r="I615" s="2"/>
    </row>
    <row r="616" spans="1:9" ht="15">
      <c r="A616" s="27"/>
      <c r="B616" s="27"/>
      <c r="C616" s="27"/>
      <c r="D616" s="27"/>
      <c r="E616" s="27"/>
      <c r="F616" s="27"/>
      <c r="G616" s="2"/>
      <c r="H616" s="2"/>
      <c r="I616" s="2"/>
    </row>
    <row r="617" spans="1:9" ht="15">
      <c r="A617" s="27"/>
      <c r="B617" s="27"/>
      <c r="C617" s="27"/>
      <c r="D617" s="27"/>
      <c r="E617" s="27"/>
      <c r="F617" s="27"/>
      <c r="G617" s="2"/>
      <c r="H617" s="2"/>
      <c r="I617" s="2"/>
    </row>
    <row r="618" spans="1:9" ht="15">
      <c r="A618" s="27"/>
      <c r="B618" s="27"/>
      <c r="C618" s="27"/>
      <c r="D618" s="27"/>
      <c r="E618" s="27"/>
      <c r="F618" s="27"/>
      <c r="G618" s="2"/>
      <c r="H618" s="2"/>
      <c r="I618" s="2"/>
    </row>
    <row r="619" spans="1:9" ht="15">
      <c r="A619" s="27"/>
      <c r="B619" s="27"/>
      <c r="C619" s="27"/>
      <c r="D619" s="27"/>
      <c r="E619" s="27"/>
      <c r="F619" s="27"/>
      <c r="G619" s="2"/>
      <c r="H619" s="2"/>
      <c r="I619" s="2"/>
    </row>
    <row r="620" spans="1:9" ht="15">
      <c r="A620" s="27"/>
      <c r="B620" s="27"/>
      <c r="C620" s="27"/>
      <c r="D620" s="27"/>
      <c r="E620" s="27"/>
      <c r="F620" s="27"/>
      <c r="G620" s="2"/>
      <c r="H620" s="2"/>
      <c r="I620" s="2"/>
    </row>
    <row r="621" spans="1:9" ht="15">
      <c r="A621" s="27"/>
      <c r="B621" s="27"/>
      <c r="C621" s="27"/>
      <c r="D621" s="27"/>
      <c r="E621" s="27"/>
      <c r="F621" s="27"/>
      <c r="G621" s="2"/>
      <c r="H621" s="2"/>
      <c r="I621" s="2"/>
    </row>
    <row r="622" spans="1:9" ht="15">
      <c r="A622" s="27"/>
      <c r="B622" s="27"/>
      <c r="C622" s="27"/>
      <c r="D622" s="27"/>
      <c r="E622" s="27"/>
      <c r="F622" s="27"/>
      <c r="G622" s="2"/>
      <c r="H622" s="2"/>
      <c r="I622" s="2"/>
    </row>
    <row r="623" spans="1:9" ht="15">
      <c r="A623" s="27"/>
      <c r="B623" s="27"/>
      <c r="C623" s="27"/>
      <c r="D623" s="27"/>
      <c r="E623" s="27"/>
      <c r="F623" s="27"/>
      <c r="G623" s="2"/>
      <c r="H623" s="2"/>
      <c r="I623" s="2"/>
    </row>
    <row r="624" spans="1:9" ht="15">
      <c r="A624" s="27"/>
      <c r="B624" s="27"/>
      <c r="C624" s="27"/>
      <c r="D624" s="27"/>
      <c r="E624" s="27"/>
      <c r="F624" s="27"/>
      <c r="G624" s="2"/>
      <c r="H624" s="2"/>
      <c r="I624" s="2"/>
    </row>
    <row r="625" spans="1:9" ht="15">
      <c r="A625" s="27"/>
      <c r="B625" s="27"/>
      <c r="C625" s="27"/>
      <c r="D625" s="27"/>
      <c r="E625" s="27"/>
      <c r="F625" s="27"/>
      <c r="G625" s="2"/>
      <c r="H625" s="2"/>
      <c r="I625" s="2"/>
    </row>
    <row r="626" spans="1:9" ht="15">
      <c r="A626" s="27"/>
      <c r="B626" s="27"/>
      <c r="C626" s="27"/>
      <c r="D626" s="27"/>
      <c r="E626" s="27"/>
      <c r="F626" s="27"/>
      <c r="G626" s="2"/>
      <c r="H626" s="2"/>
      <c r="I626" s="2"/>
    </row>
    <row r="627" spans="1:9" ht="15">
      <c r="A627" s="27"/>
      <c r="B627" s="27"/>
      <c r="C627" s="27"/>
      <c r="D627" s="27"/>
      <c r="E627" s="27"/>
      <c r="F627" s="27"/>
      <c r="G627" s="2"/>
      <c r="H627" s="2"/>
      <c r="I627" s="2"/>
    </row>
    <row r="628" spans="1:9" ht="15">
      <c r="A628" s="27"/>
      <c r="B628" s="27"/>
      <c r="C628" s="27"/>
      <c r="D628" s="27"/>
      <c r="E628" s="27"/>
      <c r="F628" s="27"/>
      <c r="G628" s="2"/>
      <c r="H628" s="2"/>
      <c r="I628" s="2"/>
    </row>
    <row r="629" spans="1:9" ht="15">
      <c r="A629" s="27"/>
      <c r="B629" s="27"/>
      <c r="C629" s="27"/>
      <c r="D629" s="27"/>
      <c r="E629" s="27"/>
      <c r="F629" s="27"/>
      <c r="G629" s="2"/>
      <c r="H629" s="2"/>
      <c r="I629" s="2"/>
    </row>
    <row r="630" spans="1:9" ht="15">
      <c r="A630" s="27"/>
      <c r="B630" s="27"/>
      <c r="C630" s="27"/>
      <c r="D630" s="27"/>
      <c r="E630" s="27"/>
      <c r="F630" s="27"/>
      <c r="G630" s="2"/>
      <c r="H630" s="2"/>
      <c r="I630" s="2"/>
    </row>
    <row r="631" spans="1:9" ht="15">
      <c r="A631" s="27"/>
      <c r="B631" s="27"/>
      <c r="C631" s="27"/>
      <c r="D631" s="27"/>
      <c r="E631" s="27"/>
      <c r="F631" s="27"/>
      <c r="G631" s="2"/>
      <c r="H631" s="2"/>
      <c r="I631" s="2"/>
    </row>
    <row r="632" spans="1:9" ht="15">
      <c r="A632" s="27"/>
      <c r="B632" s="27"/>
      <c r="C632" s="27"/>
      <c r="D632" s="27"/>
      <c r="E632" s="27"/>
      <c r="F632" s="27"/>
      <c r="G632" s="2"/>
      <c r="H632" s="2"/>
      <c r="I632" s="2"/>
    </row>
    <row r="633" spans="1:9" ht="15">
      <c r="A633" s="27"/>
      <c r="B633" s="27"/>
      <c r="C633" s="27"/>
      <c r="D633" s="27"/>
      <c r="E633" s="27"/>
      <c r="F633" s="27"/>
      <c r="G633" s="2"/>
      <c r="H633" s="2"/>
      <c r="I633" s="2"/>
    </row>
    <row r="634" spans="1:9" ht="15">
      <c r="A634" s="27"/>
      <c r="B634" s="27"/>
      <c r="C634" s="27"/>
      <c r="D634" s="27"/>
      <c r="E634" s="27"/>
      <c r="F634" s="27"/>
      <c r="G634" s="2"/>
      <c r="H634" s="2"/>
      <c r="I634" s="2"/>
    </row>
    <row r="635" spans="1:9" ht="15">
      <c r="A635" s="27"/>
      <c r="B635" s="27"/>
      <c r="C635" s="27"/>
      <c r="D635" s="27"/>
      <c r="E635" s="27"/>
      <c r="F635" s="27"/>
      <c r="G635" s="74"/>
      <c r="H635" s="74"/>
      <c r="I635" s="74"/>
    </row>
    <row r="636" spans="1:9" ht="15">
      <c r="A636" s="27"/>
      <c r="B636" s="27"/>
      <c r="C636" s="27"/>
      <c r="D636" s="27"/>
      <c r="E636" s="27"/>
      <c r="F636" s="27"/>
      <c r="G636" s="74"/>
      <c r="H636" s="74"/>
      <c r="I636" s="74"/>
    </row>
    <row r="637" spans="1:6" ht="15">
      <c r="A637" s="27"/>
      <c r="B637" s="27"/>
      <c r="C637" s="27"/>
      <c r="D637" s="27"/>
      <c r="E637" s="27"/>
      <c r="F637" s="27"/>
    </row>
    <row r="638" spans="1:6" ht="15">
      <c r="A638" s="27"/>
      <c r="B638" s="27"/>
      <c r="C638" s="27"/>
      <c r="D638" s="27"/>
      <c r="E638" s="27"/>
      <c r="F638" s="27"/>
    </row>
    <row r="639" spans="1:6" ht="15">
      <c r="A639" s="27"/>
      <c r="B639" s="27"/>
      <c r="C639" s="27"/>
      <c r="D639" s="27"/>
      <c r="E639" s="27"/>
      <c r="F639" s="27"/>
    </row>
    <row r="640" spans="1:6" ht="15">
      <c r="A640" s="27"/>
      <c r="B640" s="27"/>
      <c r="C640" s="27"/>
      <c r="D640" s="27"/>
      <c r="E640" s="27"/>
      <c r="F640" s="27"/>
    </row>
    <row r="641" spans="1:6" ht="15">
      <c r="A641" s="27"/>
      <c r="B641" s="27"/>
      <c r="C641" s="27"/>
      <c r="D641" s="27"/>
      <c r="E641" s="27"/>
      <c r="F641" s="27"/>
    </row>
    <row r="642" spans="1:6" ht="15">
      <c r="A642" s="27"/>
      <c r="B642" s="27"/>
      <c r="C642" s="27"/>
      <c r="D642" s="27"/>
      <c r="E642" s="27"/>
      <c r="F642" s="27"/>
    </row>
    <row r="643" spans="1:6" ht="15">
      <c r="A643" s="27"/>
      <c r="B643" s="27"/>
      <c r="C643" s="27"/>
      <c r="D643" s="27"/>
      <c r="E643" s="27"/>
      <c r="F643" s="27"/>
    </row>
    <row r="644" spans="1:6" ht="15">
      <c r="A644" s="27"/>
      <c r="B644" s="27"/>
      <c r="C644" s="27"/>
      <c r="D644" s="27"/>
      <c r="E644" s="27"/>
      <c r="F644" s="27"/>
    </row>
    <row r="645" spans="1:6" ht="15">
      <c r="A645" s="27"/>
      <c r="B645" s="27"/>
      <c r="C645" s="27"/>
      <c r="D645" s="27"/>
      <c r="E645" s="27"/>
      <c r="F645" s="27"/>
    </row>
    <row r="646" spans="1:6" ht="15">
      <c r="A646" s="27"/>
      <c r="B646" s="27"/>
      <c r="C646" s="27"/>
      <c r="D646" s="27"/>
      <c r="E646" s="27"/>
      <c r="F646" s="27"/>
    </row>
    <row r="647" spans="1:6" ht="15">
      <c r="A647" s="27"/>
      <c r="B647" s="27"/>
      <c r="C647" s="27"/>
      <c r="D647" s="27"/>
      <c r="E647" s="27"/>
      <c r="F647" s="27"/>
    </row>
    <row r="648" spans="1:6" ht="15">
      <c r="A648" s="27"/>
      <c r="B648" s="27"/>
      <c r="C648" s="27"/>
      <c r="D648" s="27"/>
      <c r="E648" s="27"/>
      <c r="F648" s="27"/>
    </row>
    <row r="649" spans="1:6" ht="15">
      <c r="A649" s="27"/>
      <c r="B649" s="27"/>
      <c r="C649" s="27"/>
      <c r="D649" s="27"/>
      <c r="E649" s="27"/>
      <c r="F649" s="27"/>
    </row>
    <row r="650" spans="1:6" ht="15">
      <c r="A650" s="27"/>
      <c r="B650" s="27"/>
      <c r="C650" s="27"/>
      <c r="D650" s="27"/>
      <c r="E650" s="27"/>
      <c r="F650" s="27"/>
    </row>
    <row r="651" spans="1:6" ht="15">
      <c r="A651" s="27"/>
      <c r="B651" s="27"/>
      <c r="C651" s="27"/>
      <c r="D651" s="27"/>
      <c r="E651" s="27"/>
      <c r="F651" s="27"/>
    </row>
    <row r="652" spans="1:6" ht="15">
      <c r="A652" s="27"/>
      <c r="B652" s="27"/>
      <c r="C652" s="27"/>
      <c r="D652" s="27"/>
      <c r="E652" s="27"/>
      <c r="F652" s="27"/>
    </row>
    <row r="653" spans="1:6" ht="15">
      <c r="A653" s="27"/>
      <c r="B653" s="27"/>
      <c r="C653" s="27"/>
      <c r="D653" s="27"/>
      <c r="E653" s="27"/>
      <c r="F653" s="27"/>
    </row>
    <row r="654" spans="1:6" ht="15">
      <c r="A654" s="27"/>
      <c r="B654" s="27"/>
      <c r="C654" s="27"/>
      <c r="D654" s="27"/>
      <c r="E654" s="27"/>
      <c r="F654" s="27"/>
    </row>
    <row r="655" spans="1:6" ht="15">
      <c r="A655" s="27"/>
      <c r="B655" s="27"/>
      <c r="C655" s="27"/>
      <c r="D655" s="27"/>
      <c r="E655" s="27"/>
      <c r="F655" s="27"/>
    </row>
    <row r="656" spans="1:6" ht="15">
      <c r="A656" s="27"/>
      <c r="B656" s="27"/>
      <c r="C656" s="27"/>
      <c r="D656" s="27"/>
      <c r="E656" s="27"/>
      <c r="F656" s="27"/>
    </row>
    <row r="657" spans="1:6" ht="15">
      <c r="A657" s="27"/>
      <c r="B657" s="27"/>
      <c r="C657" s="27"/>
      <c r="D657" s="27"/>
      <c r="E657" s="27"/>
      <c r="F657" s="27"/>
    </row>
    <row r="658" spans="1:6" ht="15">
      <c r="A658" s="27"/>
      <c r="B658" s="27"/>
      <c r="C658" s="27"/>
      <c r="D658" s="27"/>
      <c r="E658" s="27"/>
      <c r="F658" s="27"/>
    </row>
    <row r="659" spans="1:6" ht="15">
      <c r="A659" s="27"/>
      <c r="B659" s="27"/>
      <c r="C659" s="27"/>
      <c r="D659" s="27"/>
      <c r="E659" s="27"/>
      <c r="F659" s="27"/>
    </row>
    <row r="660" spans="1:6" ht="15">
      <c r="A660" s="27"/>
      <c r="B660" s="27"/>
      <c r="C660" s="27"/>
      <c r="D660" s="27"/>
      <c r="E660" s="27"/>
      <c r="F660" s="27"/>
    </row>
    <row r="661" spans="1:6" ht="15">
      <c r="A661" s="27"/>
      <c r="B661" s="27"/>
      <c r="C661" s="27"/>
      <c r="D661" s="27"/>
      <c r="E661" s="27"/>
      <c r="F661" s="27"/>
    </row>
    <row r="662" spans="1:6" ht="15">
      <c r="A662" s="27"/>
      <c r="B662" s="27"/>
      <c r="C662" s="27"/>
      <c r="D662" s="27"/>
      <c r="E662" s="27"/>
      <c r="F662" s="27"/>
    </row>
    <row r="663" spans="1:6" ht="15">
      <c r="A663" s="27"/>
      <c r="B663" s="27"/>
      <c r="C663" s="27"/>
      <c r="D663" s="27"/>
      <c r="E663" s="27"/>
      <c r="F663" s="27"/>
    </row>
    <row r="664" spans="1:6" ht="15">
      <c r="A664" s="27"/>
      <c r="B664" s="27"/>
      <c r="C664" s="27"/>
      <c r="D664" s="27"/>
      <c r="E664" s="27"/>
      <c r="F664" s="27"/>
    </row>
    <row r="665" spans="1:6" ht="15">
      <c r="A665" s="27"/>
      <c r="B665" s="27"/>
      <c r="C665" s="27"/>
      <c r="D665" s="27"/>
      <c r="E665" s="27"/>
      <c r="F665" s="27"/>
    </row>
    <row r="666" spans="1:6" ht="15">
      <c r="A666" s="27"/>
      <c r="B666" s="27"/>
      <c r="C666" s="27"/>
      <c r="D666" s="27"/>
      <c r="E666" s="27"/>
      <c r="F666" s="27"/>
    </row>
    <row r="667" spans="1:6" ht="15">
      <c r="A667" s="27"/>
      <c r="B667" s="27"/>
      <c r="C667" s="27"/>
      <c r="D667" s="27"/>
      <c r="E667" s="27"/>
      <c r="F667" s="27"/>
    </row>
    <row r="668" spans="1:6" ht="15">
      <c r="A668" s="27"/>
      <c r="B668" s="27"/>
      <c r="C668" s="27"/>
      <c r="D668" s="27"/>
      <c r="E668" s="27"/>
      <c r="F668" s="27"/>
    </row>
    <row r="669" spans="1:6" ht="15">
      <c r="A669" s="27"/>
      <c r="B669" s="27"/>
      <c r="C669" s="27"/>
      <c r="D669" s="27"/>
      <c r="E669" s="27"/>
      <c r="F669" s="27"/>
    </row>
    <row r="670" spans="1:6" ht="15">
      <c r="A670" s="27"/>
      <c r="B670" s="27"/>
      <c r="C670" s="27"/>
      <c r="D670" s="27"/>
      <c r="E670" s="27"/>
      <c r="F670" s="27"/>
    </row>
    <row r="671" spans="1:6" ht="15">
      <c r="A671" s="27"/>
      <c r="B671" s="27"/>
      <c r="C671" s="27"/>
      <c r="D671" s="27"/>
      <c r="E671" s="27"/>
      <c r="F671" s="27"/>
    </row>
    <row r="672" spans="1:6" ht="15">
      <c r="A672" s="27"/>
      <c r="B672" s="27"/>
      <c r="C672" s="27"/>
      <c r="D672" s="27"/>
      <c r="E672" s="27"/>
      <c r="F672" s="27"/>
    </row>
    <row r="673" spans="1:6" ht="15">
      <c r="A673" s="27"/>
      <c r="B673" s="27"/>
      <c r="C673" s="27"/>
      <c r="D673" s="27"/>
      <c r="E673" s="27"/>
      <c r="F673" s="27"/>
    </row>
    <row r="674" spans="1:6" ht="15">
      <c r="A674" s="27"/>
      <c r="B674" s="27"/>
      <c r="C674" s="27"/>
      <c r="D674" s="27"/>
      <c r="E674" s="27"/>
      <c r="F674" s="27"/>
    </row>
    <row r="675" spans="1:6" ht="15">
      <c r="A675" s="27"/>
      <c r="B675" s="27"/>
      <c r="C675" s="27"/>
      <c r="D675" s="27"/>
      <c r="E675" s="27"/>
      <c r="F675" s="27"/>
    </row>
    <row r="676" spans="1:6" ht="15">
      <c r="A676" s="27"/>
      <c r="B676" s="27"/>
      <c r="C676" s="27"/>
      <c r="D676" s="27"/>
      <c r="E676" s="27"/>
      <c r="F676" s="27"/>
    </row>
    <row r="677" spans="1:6" ht="15">
      <c r="A677" s="27"/>
      <c r="B677" s="27"/>
      <c r="C677" s="27"/>
      <c r="D677" s="27"/>
      <c r="E677" s="27"/>
      <c r="F677" s="27"/>
    </row>
    <row r="678" spans="1:6" ht="15">
      <c r="A678" s="27"/>
      <c r="B678" s="27"/>
      <c r="C678" s="27"/>
      <c r="D678" s="27"/>
      <c r="E678" s="27"/>
      <c r="F678" s="27"/>
    </row>
    <row r="679" spans="1:6" ht="15">
      <c r="A679" s="27"/>
      <c r="B679" s="27"/>
      <c r="C679" s="27"/>
      <c r="D679" s="27"/>
      <c r="E679" s="27"/>
      <c r="F679" s="27"/>
    </row>
    <row r="680" spans="1:6" ht="15">
      <c r="A680" s="27"/>
      <c r="B680" s="27"/>
      <c r="C680" s="27"/>
      <c r="D680" s="27"/>
      <c r="E680" s="27"/>
      <c r="F680" s="27"/>
    </row>
    <row r="681" spans="1:6" ht="15">
      <c r="A681" s="27"/>
      <c r="B681" s="27"/>
      <c r="C681" s="27"/>
      <c r="D681" s="27"/>
      <c r="E681" s="27"/>
      <c r="F681" s="27"/>
    </row>
    <row r="682" spans="1:6" ht="15">
      <c r="A682" s="27"/>
      <c r="B682" s="27"/>
      <c r="C682" s="27"/>
      <c r="D682" s="27"/>
      <c r="E682" s="27"/>
      <c r="F682" s="27"/>
    </row>
    <row r="683" spans="1:6" ht="15">
      <c r="A683" s="27"/>
      <c r="B683" s="27"/>
      <c r="C683" s="27"/>
      <c r="D683" s="27"/>
      <c r="E683" s="27"/>
      <c r="F683" s="27"/>
    </row>
    <row r="684" spans="1:6" ht="15">
      <c r="A684" s="27"/>
      <c r="B684" s="27"/>
      <c r="C684" s="27"/>
      <c r="D684" s="27"/>
      <c r="E684" s="27"/>
      <c r="F684" s="27"/>
    </row>
    <row r="685" spans="1:6" ht="15">
      <c r="A685" s="27"/>
      <c r="B685" s="27"/>
      <c r="C685" s="27"/>
      <c r="D685" s="27"/>
      <c r="E685" s="27"/>
      <c r="F685" s="27"/>
    </row>
    <row r="686" spans="1:6" ht="15">
      <c r="A686" s="27"/>
      <c r="B686" s="27"/>
      <c r="C686" s="27"/>
      <c r="D686" s="27"/>
      <c r="E686" s="27"/>
      <c r="F686" s="27"/>
    </row>
    <row r="687" spans="1:6" ht="15">
      <c r="A687" s="27"/>
      <c r="B687" s="27"/>
      <c r="C687" s="27"/>
      <c r="D687" s="27"/>
      <c r="E687" s="27"/>
      <c r="F687" s="27"/>
    </row>
    <row r="688" spans="1:6" ht="15">
      <c r="A688" s="27"/>
      <c r="B688" s="27"/>
      <c r="C688" s="27"/>
      <c r="D688" s="27"/>
      <c r="E688" s="27"/>
      <c r="F688" s="27"/>
    </row>
    <row r="689" spans="1:6" ht="15">
      <c r="A689" s="27"/>
      <c r="B689" s="27"/>
      <c r="C689" s="27"/>
      <c r="D689" s="27"/>
      <c r="E689" s="27"/>
      <c r="F689" s="27"/>
    </row>
    <row r="690" spans="1:6" ht="15">
      <c r="A690" s="27"/>
      <c r="B690" s="27"/>
      <c r="C690" s="27"/>
      <c r="D690" s="27"/>
      <c r="E690" s="27"/>
      <c r="F690" s="27"/>
    </row>
    <row r="691" spans="1:6" ht="15">
      <c r="A691" s="27"/>
      <c r="B691" s="27"/>
      <c r="C691" s="27"/>
      <c r="D691" s="27"/>
      <c r="E691" s="27"/>
      <c r="F691" s="27"/>
    </row>
    <row r="692" spans="1:6" ht="15">
      <c r="A692" s="27"/>
      <c r="B692" s="27"/>
      <c r="C692" s="27"/>
      <c r="D692" s="27"/>
      <c r="E692" s="27"/>
      <c r="F692" s="27"/>
    </row>
    <row r="693" spans="1:6" ht="15">
      <c r="A693" s="27"/>
      <c r="B693" s="27"/>
      <c r="C693" s="27"/>
      <c r="D693" s="27"/>
      <c r="E693" s="27"/>
      <c r="F693" s="27"/>
    </row>
    <row r="694" spans="1:6" ht="15">
      <c r="A694" s="27"/>
      <c r="B694" s="27"/>
      <c r="C694" s="27"/>
      <c r="D694" s="27"/>
      <c r="E694" s="27"/>
      <c r="F694" s="27"/>
    </row>
    <row r="695" spans="1:6" ht="15">
      <c r="A695" s="27"/>
      <c r="B695" s="27"/>
      <c r="C695" s="27"/>
      <c r="D695" s="27"/>
      <c r="E695" s="27"/>
      <c r="F695" s="27"/>
    </row>
    <row r="696" spans="1:6" ht="15">
      <c r="A696" s="27"/>
      <c r="B696" s="27"/>
      <c r="C696" s="27"/>
      <c r="D696" s="27"/>
      <c r="E696" s="27"/>
      <c r="F696" s="27"/>
    </row>
    <row r="697" spans="1:6" ht="15">
      <c r="A697" s="27"/>
      <c r="B697" s="27"/>
      <c r="C697" s="27"/>
      <c r="D697" s="27"/>
      <c r="E697" s="27"/>
      <c r="F697" s="84"/>
    </row>
  </sheetData>
  <sheetProtection/>
  <printOptions/>
  <pageMargins left="0.7" right="0.7" top="0.787401575" bottom="0.787401575" header="0.3" footer="0.3"/>
  <pageSetup fitToHeight="0" fitToWidth="1" horizontalDpi="600" verticalDpi="600" orientation="portrait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Grebe</dc:creator>
  <cp:keywords/>
  <dc:description/>
  <cp:lastModifiedBy>Meike Schmehl</cp:lastModifiedBy>
  <cp:lastPrinted>2021-05-21T20:40:50Z</cp:lastPrinted>
  <dcterms:created xsi:type="dcterms:W3CDTF">2016-08-29T12:07:19Z</dcterms:created>
  <dcterms:modified xsi:type="dcterms:W3CDTF">2021-08-26T20:06:43Z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0x01010077614E1D35D5406E80173CCED6729BDC00F84725B9E6124C51863DB8E873E1D794008F9464C958D6450F92761A6A9702D1B100721CD60F3C8E4746AACDA0DAA6336C20</vt:lpwstr>
  </property>
  <property fmtid="{D5CDD505-2E9C-101B-9397-08002B2CF9AE}" pid="3" name="KTBLProjektFavoriten">
    <vt:lpwstr/>
  </property>
  <property fmtid="{D5CDD505-2E9C-101B-9397-08002B2CF9AE}" pid="4" name="KTBLProjektTopDoc">
    <vt:lpwstr>1</vt:lpwstr>
  </property>
</Properties>
</file>